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65" yWindow="-165" windowWidth="14565" windowHeight="11025"/>
  </bookViews>
  <sheets>
    <sheet name="Sheet1" sheetId="2" r:id="rId1"/>
  </sheets>
  <calcPr calcId="145621" iterateDelta="1E-4"/>
</workbook>
</file>

<file path=xl/calcChain.xml><?xml version="1.0" encoding="utf-8"?>
<calcChain xmlns="http://schemas.openxmlformats.org/spreadsheetml/2006/main">
  <c r="G12" i="2" l="1"/>
  <c r="H12" i="2" s="1"/>
  <c r="J12" i="2" s="1"/>
  <c r="G13" i="2"/>
  <c r="H13" i="2" s="1"/>
  <c r="J13" i="2" s="1"/>
  <c r="G14" i="2"/>
  <c r="H14" i="2" s="1"/>
  <c r="J14" i="2" s="1"/>
  <c r="G15" i="2"/>
  <c r="H15" i="2" s="1"/>
  <c r="J15" i="2" s="1"/>
  <c r="G16" i="2"/>
  <c r="H16" i="2" s="1"/>
  <c r="J16" i="2" s="1"/>
  <c r="G17" i="2"/>
  <c r="H17" i="2" s="1"/>
  <c r="J17" i="2" s="1"/>
  <c r="G54" i="2" l="1"/>
  <c r="H54" i="2" s="1"/>
  <c r="J54" i="2" s="1"/>
  <c r="G52" i="2" l="1"/>
  <c r="H53" i="2" s="1"/>
  <c r="J53" i="2" s="1"/>
  <c r="G50" i="2"/>
  <c r="H51" i="2" s="1"/>
  <c r="J51" i="2" s="1"/>
  <c r="G48" i="2"/>
  <c r="H48" i="2" s="1"/>
  <c r="J48" i="2" s="1"/>
  <c r="G44" i="2"/>
  <c r="H45" i="2" s="1"/>
  <c r="J45" i="2" s="1"/>
  <c r="G46" i="2"/>
  <c r="H47" i="2" s="1"/>
  <c r="J47" i="2" s="1"/>
  <c r="G20" i="2"/>
  <c r="H20" i="2" s="1"/>
  <c r="J20" i="2" s="1"/>
  <c r="G43" i="2"/>
  <c r="H43" i="2" s="1"/>
  <c r="J43" i="2" s="1"/>
  <c r="G42" i="2"/>
  <c r="H42" i="2" s="1"/>
  <c r="J42" i="2" s="1"/>
  <c r="G41" i="2"/>
  <c r="H41" i="2" s="1"/>
  <c r="J41" i="2" s="1"/>
  <c r="G40" i="2"/>
  <c r="H40" i="2" s="1"/>
  <c r="J40" i="2" s="1"/>
  <c r="G38" i="2"/>
  <c r="H39" i="2" s="1"/>
  <c r="J39" i="2" s="1"/>
  <c r="G36" i="2"/>
  <c r="H37" i="2" s="1"/>
  <c r="J37" i="2" s="1"/>
  <c r="G34" i="2"/>
  <c r="H35" i="2" s="1"/>
  <c r="J35" i="2" s="1"/>
  <c r="G33" i="2"/>
  <c r="H33" i="2" s="1"/>
  <c r="J33" i="2" s="1"/>
  <c r="G31" i="2"/>
  <c r="H31" i="2" s="1"/>
  <c r="J31" i="2" s="1"/>
  <c r="G29" i="2"/>
  <c r="H30" i="2" s="1"/>
  <c r="J30" i="2" s="1"/>
  <c r="G28" i="2"/>
  <c r="H28" i="2" s="1"/>
  <c r="J28" i="2" s="1"/>
  <c r="G27" i="2"/>
  <c r="H27" i="2" s="1"/>
  <c r="J27" i="2" s="1"/>
  <c r="G26" i="2"/>
  <c r="H26" i="2" s="1"/>
  <c r="J26" i="2" s="1"/>
  <c r="G24" i="2"/>
  <c r="H24" i="2" s="1"/>
  <c r="J24" i="2" s="1"/>
  <c r="G25" i="2"/>
  <c r="H25" i="2" s="1"/>
  <c r="J25" i="2" s="1"/>
  <c r="G23" i="2"/>
  <c r="H23" i="2" s="1"/>
  <c r="J23" i="2" s="1"/>
  <c r="G22" i="2"/>
  <c r="H22" i="2" s="1"/>
  <c r="J22" i="2" s="1"/>
  <c r="G21" i="2"/>
  <c r="H21" i="2" s="1"/>
  <c r="J21" i="2" s="1"/>
  <c r="G19" i="2"/>
  <c r="H19" i="2" s="1"/>
  <c r="J19" i="2" s="1"/>
  <c r="G18" i="2"/>
  <c r="H18" i="2" s="1"/>
  <c r="J18" i="2" s="1"/>
  <c r="H44" i="2" l="1"/>
  <c r="J44" i="2" s="1"/>
  <c r="H29" i="2"/>
  <c r="J29" i="2" s="1"/>
  <c r="H50" i="2"/>
  <c r="J50" i="2" s="1"/>
  <c r="H36" i="2"/>
  <c r="J36" i="2" s="1"/>
  <c r="H52" i="2"/>
  <c r="J52" i="2" s="1"/>
  <c r="H46" i="2"/>
  <c r="J46" i="2" s="1"/>
  <c r="H34" i="2"/>
  <c r="J34" i="2" s="1"/>
  <c r="H49" i="2"/>
  <c r="J49" i="2" s="1"/>
  <c r="H38" i="2"/>
  <c r="J38" i="2" s="1"/>
  <c r="H32" i="2"/>
  <c r="J32" i="2" s="1"/>
</calcChain>
</file>

<file path=xl/sharedStrings.xml><?xml version="1.0" encoding="utf-8"?>
<sst xmlns="http://schemas.openxmlformats.org/spreadsheetml/2006/main" count="432" uniqueCount="99">
  <si>
    <t>300X147.5</t>
    <phoneticPr fontId="8" type="noConversion"/>
  </si>
  <si>
    <t>298X298</t>
  </si>
  <si>
    <t>300x300</t>
  </si>
  <si>
    <t>320X264</t>
  </si>
  <si>
    <t>300x300</t>
    <phoneticPr fontId="8" type="noConversion"/>
  </si>
  <si>
    <t>302X294</t>
  </si>
  <si>
    <t>374X376</t>
  </si>
  <si>
    <t>289X289</t>
  </si>
  <si>
    <t>402x298</t>
  </si>
  <si>
    <t>300X300</t>
  </si>
  <si>
    <t>228.5X236.5</t>
    <phoneticPr fontId="8" type="noConversion"/>
  </si>
  <si>
    <t>300X313</t>
    <phoneticPr fontId="8" type="noConversion"/>
  </si>
  <si>
    <t>315X345</t>
    <phoneticPr fontId="6" type="noConversion"/>
  </si>
  <si>
    <t>312X295</t>
    <phoneticPr fontId="6" type="noConversion"/>
  </si>
  <si>
    <t>276X295</t>
    <phoneticPr fontId="6" type="noConversion"/>
  </si>
  <si>
    <t>289X329</t>
    <phoneticPr fontId="6" type="noConversion"/>
  </si>
  <si>
    <t>323X280</t>
    <phoneticPr fontId="6" type="noConversion"/>
  </si>
  <si>
    <t>296.5X345.2</t>
    <phoneticPr fontId="6" type="noConversion"/>
  </si>
  <si>
    <t>298X299</t>
    <phoneticPr fontId="6" type="noConversion"/>
  </si>
  <si>
    <t>242X209</t>
    <phoneticPr fontId="6" type="noConversion"/>
  </si>
  <si>
    <t>350X303</t>
    <phoneticPr fontId="6" type="noConversion"/>
  </si>
  <si>
    <t>305X305</t>
    <phoneticPr fontId="6" type="noConversion"/>
  </si>
  <si>
    <t>298X295.3</t>
    <phoneticPr fontId="6" type="noConversion"/>
  </si>
  <si>
    <t>Мрамор+Латунь</t>
  </si>
  <si>
    <t>Мрамор + нержавеющая сталь с медным покрытием</t>
  </si>
  <si>
    <t>Мрамор</t>
  </si>
  <si>
    <t>Мрамор серый, белый+натуральная ракушка</t>
  </si>
  <si>
    <t>Мрамор кристально белый</t>
  </si>
  <si>
    <t>размер сетки</t>
  </si>
  <si>
    <t>Покрытие</t>
  </si>
  <si>
    <t>фото</t>
  </si>
  <si>
    <t>№</t>
  </si>
  <si>
    <t>Материал</t>
  </si>
  <si>
    <t>Полировка</t>
  </si>
  <si>
    <t>Матовый</t>
  </si>
  <si>
    <t>258.5X258.5</t>
  </si>
  <si>
    <t>цена в руб шт</t>
  </si>
  <si>
    <t>цена в руб м2</t>
  </si>
  <si>
    <t>342х301</t>
  </si>
  <si>
    <t>MS-01</t>
    <phoneticPr fontId="7" type="noConversion"/>
  </si>
  <si>
    <t>MS-11</t>
    <phoneticPr fontId="7" type="noConversion"/>
  </si>
  <si>
    <t>MS-12</t>
    <phoneticPr fontId="7" type="noConversion"/>
  </si>
  <si>
    <t>MS-21</t>
    <phoneticPr fontId="7" type="noConversion"/>
  </si>
  <si>
    <t>MS-31</t>
    <phoneticPr fontId="7" type="noConversion"/>
  </si>
  <si>
    <t>MS-41</t>
    <phoneticPr fontId="7" type="noConversion"/>
  </si>
  <si>
    <t>MS-51</t>
    <phoneticPr fontId="7" type="noConversion"/>
  </si>
  <si>
    <t>MS-61</t>
    <phoneticPr fontId="7" type="noConversion"/>
  </si>
  <si>
    <t>MS-71</t>
    <phoneticPr fontId="7" type="noConversion"/>
  </si>
  <si>
    <t>MS-81</t>
    <phoneticPr fontId="7" type="noConversion"/>
  </si>
  <si>
    <t>MS-82</t>
    <phoneticPr fontId="7" type="noConversion"/>
  </si>
  <si>
    <t>MS-91</t>
    <phoneticPr fontId="7" type="noConversion"/>
  </si>
  <si>
    <t>MS-92</t>
    <phoneticPr fontId="7" type="noConversion"/>
  </si>
  <si>
    <t>MS-93</t>
  </si>
  <si>
    <t>MS-101</t>
    <phoneticPr fontId="7" type="noConversion"/>
  </si>
  <si>
    <t>MS-102</t>
    <phoneticPr fontId="7" type="noConversion"/>
  </si>
  <si>
    <t>MJ-01</t>
    <phoneticPr fontId="7" type="noConversion"/>
  </si>
  <si>
    <t>MJ-02</t>
    <phoneticPr fontId="7" type="noConversion"/>
  </si>
  <si>
    <t>MJ-02-A</t>
    <phoneticPr fontId="7" type="noConversion"/>
  </si>
  <si>
    <t>MJ-03</t>
    <phoneticPr fontId="7" type="noConversion"/>
  </si>
  <si>
    <t>MJ-03-A</t>
    <phoneticPr fontId="7" type="noConversion"/>
  </si>
  <si>
    <t>MJ-04</t>
    <phoneticPr fontId="7" type="noConversion"/>
  </si>
  <si>
    <t>MJ-05</t>
    <phoneticPr fontId="7" type="noConversion"/>
  </si>
  <si>
    <t>MJ-05-A</t>
    <phoneticPr fontId="7" type="noConversion"/>
  </si>
  <si>
    <t>MJ-06</t>
    <phoneticPr fontId="7" type="noConversion"/>
  </si>
  <si>
    <t>MJ-06-A</t>
    <phoneticPr fontId="7" type="noConversion"/>
  </si>
  <si>
    <t>MJ-07</t>
    <phoneticPr fontId="7" type="noConversion"/>
  </si>
  <si>
    <t>MJ-07-A</t>
    <phoneticPr fontId="7" type="noConversion"/>
  </si>
  <si>
    <t>MJ-08</t>
    <phoneticPr fontId="7" type="noConversion"/>
  </si>
  <si>
    <t>MJ-09</t>
    <phoneticPr fontId="7" type="noConversion"/>
  </si>
  <si>
    <t>MJ-10</t>
    <phoneticPr fontId="7" type="noConversion"/>
  </si>
  <si>
    <t>MJ-11</t>
  </si>
  <si>
    <t>MJ-12</t>
    <phoneticPr fontId="7" type="noConversion"/>
  </si>
  <si>
    <t>MJ-12-A</t>
    <phoneticPr fontId="7" type="noConversion"/>
  </si>
  <si>
    <t>MJ-13</t>
    <phoneticPr fontId="7" type="noConversion"/>
  </si>
  <si>
    <t>MJ-13-A</t>
    <phoneticPr fontId="7" type="noConversion"/>
  </si>
  <si>
    <t>MJ-14</t>
    <phoneticPr fontId="7" type="noConversion"/>
  </si>
  <si>
    <t>MJ-14-A</t>
    <phoneticPr fontId="7" type="noConversion"/>
  </si>
  <si>
    <t>MJ-15</t>
    <phoneticPr fontId="7" type="noConversion"/>
  </si>
  <si>
    <t>MJ-15-A</t>
    <phoneticPr fontId="7" type="noConversion"/>
  </si>
  <si>
    <t>MJ-16</t>
    <phoneticPr fontId="7" type="noConversion"/>
  </si>
  <si>
    <t>MJ-16-A</t>
    <phoneticPr fontId="7" type="noConversion"/>
  </si>
  <si>
    <t>MJ-17</t>
    <phoneticPr fontId="7" type="noConversion"/>
  </si>
  <si>
    <t xml:space="preserve">Снаружи </t>
  </si>
  <si>
    <t>Внутри</t>
  </si>
  <si>
    <t>на стене</t>
  </si>
  <si>
    <t>на полу</t>
  </si>
  <si>
    <t>хаммам</t>
  </si>
  <si>
    <t>бассейн</t>
  </si>
  <si>
    <t>да</t>
  </si>
  <si>
    <t>нет</t>
  </si>
  <si>
    <t>шт в м2</t>
  </si>
  <si>
    <t>МОСКВА: тел./факс 8 (495) 966-07-85, 966-07-86</t>
  </si>
  <si>
    <t>НОВОСИБИРСК: тел./факс 8 (383) 210-54-53, 210-54-52</t>
  </si>
  <si>
    <t>САНКТ-ПЕТЕРБУРГ: тел./факс 8 (812) 643-99-93</t>
  </si>
  <si>
    <t xml:space="preserve">                                                                          ЕКАТЕРИНБУРГ: тел./факс 8 (343) 385-90-53, 385-90-54</t>
  </si>
  <si>
    <t>РОСТОВ-НА-ДОНУ: тел. 8 918 526-58-86</t>
  </si>
  <si>
    <t>Сайт оптового отдела:</t>
  </si>
  <si>
    <t>https://bonaparte-decor.ru</t>
  </si>
  <si>
    <t xml:space="preserve">                  ПРАЙС-ЛИСТ компаний "Бонапарт" от 19.05.2026г.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</si>
</sst>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#,##0.00\ &quot;₽&quot;;\-#,##0.00\ &quot;₽&quot;"/>
    <numFmt numFmtId="43" formatCode="_-* #,##0.00\ _₽_-;\-* #,##0.00\ _₽_-;_-* &quot;-&quot;??\ _₽_-;_-@_-"/>
  </numFmts>
  <fonts count="25">
    <font>
      <sz val="12"/>
      <name val="宋体"/>
      <charset val="134"/>
    </font>
    <font>
      <sz val="10"/>
      <name val="宋体"/>
      <charset val="134"/>
    </font>
    <font>
      <sz val="10"/>
      <name val="Helv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Microsoft JhengHei"/>
      <family val="2"/>
      <charset val="136"/>
    </font>
    <font>
      <sz val="12"/>
      <name val="Microsoft JhengHei"/>
      <family val="2"/>
      <charset val="136"/>
    </font>
    <font>
      <b/>
      <sz val="2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u/>
      <sz val="12"/>
      <color theme="10"/>
      <name val="宋体"/>
      <charset val="134"/>
    </font>
    <font>
      <b/>
      <u/>
      <sz val="16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/>
    <xf numFmtId="0" fontId="3" fillId="3" borderId="0">
      <alignment horizontal="left" vertical="center"/>
    </xf>
    <xf numFmtId="0" fontId="4" fillId="3" borderId="0">
      <alignment horizontal="left"/>
    </xf>
    <xf numFmtId="0" fontId="4" fillId="3" borderId="0">
      <alignment horizontal="left" vertical="center"/>
    </xf>
    <xf numFmtId="0" fontId="3" fillId="3" borderId="0">
      <alignment horizontal="left" vertical="center"/>
    </xf>
    <xf numFmtId="0" fontId="1" fillId="0" borderId="0"/>
    <xf numFmtId="0" fontId="5" fillId="0" borderId="0"/>
    <xf numFmtId="0" fontId="11" fillId="0" borderId="0"/>
    <xf numFmtId="43" fontId="5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56"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0" fillId="0" borderId="0" xfId="0" applyFont="1"/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49" fontId="14" fillId="0" borderId="1" xfId="0" applyNumberFormat="1" applyFont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49" fontId="16" fillId="0" borderId="0" xfId="0" applyNumberFormat="1" applyFont="1"/>
    <xf numFmtId="43" fontId="10" fillId="0" borderId="0" xfId="9" applyFont="1"/>
    <xf numFmtId="43" fontId="14" fillId="0" borderId="1" xfId="9" applyFont="1" applyBorder="1" applyAlignment="1">
      <alignment horizontal="center" vertical="center" wrapText="1"/>
    </xf>
    <xf numFmtId="43" fontId="11" fillId="0" borderId="1" xfId="9" applyFont="1" applyBorder="1" applyAlignment="1">
      <alignment horizontal="center" vertical="center"/>
    </xf>
    <xf numFmtId="43" fontId="9" fillId="2" borderId="1" xfId="9" applyFont="1" applyFill="1" applyBorder="1" applyAlignment="1">
      <alignment horizontal="center" vertical="center"/>
    </xf>
    <xf numFmtId="43" fontId="7" fillId="0" borderId="1" xfId="9" applyFont="1" applyFill="1" applyBorder="1" applyAlignment="1">
      <alignment horizontal="center" vertical="center" wrapText="1"/>
    </xf>
    <xf numFmtId="43" fontId="9" fillId="2" borderId="1" xfId="9" applyFont="1" applyFill="1" applyBorder="1" applyAlignment="1">
      <alignment horizontal="center" vertical="center" wrapText="1"/>
    </xf>
    <xf numFmtId="43" fontId="11" fillId="0" borderId="1" xfId="9" applyFont="1" applyBorder="1" applyAlignment="1">
      <alignment horizontal="center" vertical="center" wrapText="1"/>
    </xf>
    <xf numFmtId="43" fontId="10" fillId="0" borderId="0" xfId="9" applyFont="1" applyAlignment="1">
      <alignment vertical="center"/>
    </xf>
    <xf numFmtId="43" fontId="14" fillId="4" borderId="1" xfId="9" applyFont="1" applyFill="1" applyBorder="1" applyAlignment="1">
      <alignment horizontal="center" vertical="center" wrapText="1"/>
    </xf>
    <xf numFmtId="7" fontId="10" fillId="4" borderId="1" xfId="9" applyNumberFormat="1" applyFont="1" applyFill="1" applyBorder="1" applyAlignment="1">
      <alignment vertical="center"/>
    </xf>
    <xf numFmtId="0" fontId="10" fillId="0" borderId="1" xfId="0" applyFont="1" applyBorder="1"/>
    <xf numFmtId="49" fontId="16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3" fontId="14" fillId="0" borderId="1" xfId="9" applyFont="1" applyFill="1" applyBorder="1" applyAlignment="1">
      <alignment horizontal="center" vertical="center" wrapText="1"/>
    </xf>
    <xf numFmtId="4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4" fillId="0" borderId="0" xfId="10" applyFont="1"/>
    <xf numFmtId="0" fontId="19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43" fontId="9" fillId="2" borderId="1" xfId="9" applyFont="1" applyFill="1" applyBorder="1" applyAlignment="1">
      <alignment horizontal="center" vertical="center" wrapText="1"/>
    </xf>
    <xf numFmtId="43" fontId="11" fillId="0" borderId="1" xfId="9" applyFont="1" applyBorder="1" applyAlignment="1">
      <alignment horizontal="center" vertical="center" wrapText="1"/>
    </xf>
  </cellXfs>
  <cellStyles count="11">
    <cellStyle name="ETSTYLENoName00" xfId="1"/>
    <cellStyle name="S1" xfId="2"/>
    <cellStyle name="S21" xfId="3"/>
    <cellStyle name="S22" xfId="4"/>
    <cellStyle name="S24" xfId="5"/>
    <cellStyle name="Гиперссылка" xfId="10" builtinId="8"/>
    <cellStyle name="Обычный" xfId="0" builtinId="0"/>
    <cellStyle name="Финансовый" xfId="9" builtinId="3"/>
    <cellStyle name="常规_Sheet1" xfId="8"/>
    <cellStyle name="常规Sheet1" xfId="6"/>
    <cellStyle name="样式 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17</xdr:row>
      <xdr:rowOff>0</xdr:rowOff>
    </xdr:from>
    <xdr:to>
      <xdr:col>5</xdr:col>
      <xdr:colOff>355996</xdr:colOff>
      <xdr:row>17</xdr:row>
      <xdr:rowOff>170854</xdr:rowOff>
    </xdr:to>
    <xdr:pic>
      <xdr:nvPicPr>
        <xdr:cNvPr id="10" name="Picture_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4743450" y="6515100"/>
          <a:ext cx="355600" cy="170815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17</xdr:row>
      <xdr:rowOff>0</xdr:rowOff>
    </xdr:from>
    <xdr:to>
      <xdr:col>5</xdr:col>
      <xdr:colOff>355996</xdr:colOff>
      <xdr:row>17</xdr:row>
      <xdr:rowOff>170854</xdr:rowOff>
    </xdr:to>
    <xdr:pic>
      <xdr:nvPicPr>
        <xdr:cNvPr id="11" name="Picture_1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4743450" y="6515100"/>
          <a:ext cx="355600" cy="17081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22225</xdr:colOff>
      <xdr:row>11</xdr:row>
      <xdr:rowOff>19050</xdr:rowOff>
    </xdr:from>
    <xdr:to>
      <xdr:col>2</xdr:col>
      <xdr:colOff>904875</xdr:colOff>
      <xdr:row>11</xdr:row>
      <xdr:rowOff>923925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025" y="590550"/>
          <a:ext cx="882650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90170</xdr:colOff>
      <xdr:row>12</xdr:row>
      <xdr:rowOff>34925</xdr:rowOff>
    </xdr:from>
    <xdr:to>
      <xdr:col>2</xdr:col>
      <xdr:colOff>895985</xdr:colOff>
      <xdr:row>12</xdr:row>
      <xdr:rowOff>952500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5970" y="1597025"/>
          <a:ext cx="805815" cy="917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89535</xdr:colOff>
      <xdr:row>13</xdr:row>
      <xdr:rowOff>46355</xdr:rowOff>
    </xdr:from>
    <xdr:to>
      <xdr:col>2</xdr:col>
      <xdr:colOff>913765</xdr:colOff>
      <xdr:row>13</xdr:row>
      <xdr:rowOff>933450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5335" y="2599055"/>
          <a:ext cx="824230" cy="88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73025</xdr:colOff>
      <xdr:row>14</xdr:row>
      <xdr:rowOff>33655</xdr:rowOff>
    </xdr:from>
    <xdr:to>
      <xdr:col>2</xdr:col>
      <xdr:colOff>942975</xdr:colOff>
      <xdr:row>14</xdr:row>
      <xdr:rowOff>981075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8825" y="3576955"/>
          <a:ext cx="869950" cy="94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170815</xdr:colOff>
      <xdr:row>15</xdr:row>
      <xdr:rowOff>52070</xdr:rowOff>
    </xdr:from>
    <xdr:to>
      <xdr:col>2</xdr:col>
      <xdr:colOff>904875</xdr:colOff>
      <xdr:row>15</xdr:row>
      <xdr:rowOff>942975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6615" y="4585970"/>
          <a:ext cx="734060" cy="890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151130</xdr:colOff>
      <xdr:row>16</xdr:row>
      <xdr:rowOff>46990</xdr:rowOff>
    </xdr:from>
    <xdr:to>
      <xdr:col>2</xdr:col>
      <xdr:colOff>942340</xdr:colOff>
      <xdr:row>16</xdr:row>
      <xdr:rowOff>960755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6930" y="5571490"/>
          <a:ext cx="791210" cy="913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134620</xdr:colOff>
      <xdr:row>17</xdr:row>
      <xdr:rowOff>56515</xdr:rowOff>
    </xdr:from>
    <xdr:to>
      <xdr:col>2</xdr:col>
      <xdr:colOff>943610</xdr:colOff>
      <xdr:row>17</xdr:row>
      <xdr:rowOff>933450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0420" y="6571615"/>
          <a:ext cx="80899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115570</xdr:colOff>
      <xdr:row>18</xdr:row>
      <xdr:rowOff>19050</xdr:rowOff>
    </xdr:from>
    <xdr:to>
      <xdr:col>2</xdr:col>
      <xdr:colOff>1066800</xdr:colOff>
      <xdr:row>18</xdr:row>
      <xdr:rowOff>952500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01370" y="7524750"/>
          <a:ext cx="95123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78105</xdr:colOff>
      <xdr:row>19</xdr:row>
      <xdr:rowOff>66040</xdr:rowOff>
    </xdr:from>
    <xdr:to>
      <xdr:col>2</xdr:col>
      <xdr:colOff>1057275</xdr:colOff>
      <xdr:row>19</xdr:row>
      <xdr:rowOff>952500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3905" y="8562340"/>
          <a:ext cx="979170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121920</xdr:colOff>
      <xdr:row>20</xdr:row>
      <xdr:rowOff>19050</xdr:rowOff>
    </xdr:from>
    <xdr:to>
      <xdr:col>2</xdr:col>
      <xdr:colOff>895350</xdr:colOff>
      <xdr:row>20</xdr:row>
      <xdr:rowOff>963295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07720" y="9505950"/>
          <a:ext cx="773430" cy="944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131445</xdr:colOff>
      <xdr:row>21</xdr:row>
      <xdr:rowOff>26035</xdr:rowOff>
    </xdr:from>
    <xdr:to>
      <xdr:col>2</xdr:col>
      <xdr:colOff>914400</xdr:colOff>
      <xdr:row>21</xdr:row>
      <xdr:rowOff>942975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7245" y="10503535"/>
          <a:ext cx="782955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22</xdr:row>
      <xdr:rowOff>20955</xdr:rowOff>
    </xdr:from>
    <xdr:to>
      <xdr:col>2</xdr:col>
      <xdr:colOff>1047750</xdr:colOff>
      <xdr:row>22</xdr:row>
      <xdr:rowOff>970915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81050" y="11285855"/>
          <a:ext cx="952500" cy="949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66040</xdr:colOff>
      <xdr:row>23</xdr:row>
      <xdr:rowOff>38735</xdr:rowOff>
    </xdr:from>
    <xdr:to>
      <xdr:col>2</xdr:col>
      <xdr:colOff>989965</xdr:colOff>
      <xdr:row>23</xdr:row>
      <xdr:rowOff>951230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51840" y="12497435"/>
          <a:ext cx="923925" cy="912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78105</xdr:colOff>
      <xdr:row>24</xdr:row>
      <xdr:rowOff>36195</xdr:rowOff>
    </xdr:from>
    <xdr:to>
      <xdr:col>2</xdr:col>
      <xdr:colOff>999490</xdr:colOff>
      <xdr:row>24</xdr:row>
      <xdr:rowOff>951865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63905" y="13485495"/>
          <a:ext cx="92138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125095</xdr:colOff>
      <xdr:row>25</xdr:row>
      <xdr:rowOff>28575</xdr:rowOff>
    </xdr:from>
    <xdr:to>
      <xdr:col>2</xdr:col>
      <xdr:colOff>885825</xdr:colOff>
      <xdr:row>25</xdr:row>
      <xdr:rowOff>971550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10895" y="14468475"/>
          <a:ext cx="760730" cy="942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154305</xdr:colOff>
      <xdr:row>26</xdr:row>
      <xdr:rowOff>18415</xdr:rowOff>
    </xdr:from>
    <xdr:to>
      <xdr:col>2</xdr:col>
      <xdr:colOff>942975</xdr:colOff>
      <xdr:row>26</xdr:row>
      <xdr:rowOff>981075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40105" y="15448915"/>
          <a:ext cx="788670" cy="962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654020</xdr:colOff>
      <xdr:row>27</xdr:row>
      <xdr:rowOff>304799</xdr:rowOff>
    </xdr:from>
    <xdr:to>
      <xdr:col>2</xdr:col>
      <xdr:colOff>485927</xdr:colOff>
      <xdr:row>27</xdr:row>
      <xdr:rowOff>961570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660D819-5ECB-4855-BCE9-E830380EB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1343449" y="16805728"/>
          <a:ext cx="548549" cy="65677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528501</xdr:colOff>
      <xdr:row>27</xdr:row>
      <xdr:rowOff>317500</xdr:rowOff>
    </xdr:from>
    <xdr:to>
      <xdr:col>2</xdr:col>
      <xdr:colOff>1113971</xdr:colOff>
      <xdr:row>27</xdr:row>
      <xdr:rowOff>945062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4D80264-2DCB-4575-AB19-CE991BEF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907358" y="16818429"/>
          <a:ext cx="585470" cy="6275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158467</xdr:colOff>
      <xdr:row>28</xdr:row>
      <xdr:rowOff>281940</xdr:rowOff>
    </xdr:from>
    <xdr:to>
      <xdr:col>2</xdr:col>
      <xdr:colOff>969010</xdr:colOff>
      <xdr:row>29</xdr:row>
      <xdr:rowOff>405565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2D2BC399-AEAB-4187-9976-CEF38B8A7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844267" y="17693640"/>
          <a:ext cx="810543" cy="8170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204664</xdr:colOff>
      <xdr:row>32</xdr:row>
      <xdr:rowOff>111760</xdr:rowOff>
    </xdr:from>
    <xdr:to>
      <xdr:col>2</xdr:col>
      <xdr:colOff>975381</xdr:colOff>
      <xdr:row>32</xdr:row>
      <xdr:rowOff>899160</xdr:rowOff>
    </xdr:to>
    <xdr:pic>
      <xdr:nvPicPr>
        <xdr:cNvPr id="5" name="Picture 20">
          <a:extLst>
            <a:ext uri="{FF2B5EF4-FFF2-40B4-BE49-F238E27FC236}">
              <a16:creationId xmlns:a16="http://schemas.microsoft.com/office/drawing/2014/main" xmlns="" id="{E8BA392E-364B-4767-BE65-26F15D543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890464" y="20031710"/>
          <a:ext cx="770717" cy="787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170180</xdr:colOff>
      <xdr:row>33</xdr:row>
      <xdr:rowOff>144464</xdr:rowOff>
    </xdr:from>
    <xdr:to>
      <xdr:col>2</xdr:col>
      <xdr:colOff>963989</xdr:colOff>
      <xdr:row>34</xdr:row>
      <xdr:rowOff>379729</xdr:rowOff>
    </xdr:to>
    <xdr:pic>
      <xdr:nvPicPr>
        <xdr:cNvPr id="6" name="Picture 15">
          <a:extLst>
            <a:ext uri="{FF2B5EF4-FFF2-40B4-BE49-F238E27FC236}">
              <a16:creationId xmlns:a16="http://schemas.microsoft.com/office/drawing/2014/main" xmlns="" id="{67556A18-9362-4377-96F6-881735202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855980" y="19537364"/>
          <a:ext cx="793809" cy="7686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151129</xdr:colOff>
      <xdr:row>37</xdr:row>
      <xdr:rowOff>153218</xdr:rowOff>
    </xdr:from>
    <xdr:to>
      <xdr:col>2</xdr:col>
      <xdr:colOff>1040819</xdr:colOff>
      <xdr:row>38</xdr:row>
      <xdr:rowOff>253637</xdr:rowOff>
    </xdr:to>
    <xdr:pic>
      <xdr:nvPicPr>
        <xdr:cNvPr id="7" name="Picture 25">
          <a:extLst>
            <a:ext uri="{FF2B5EF4-FFF2-40B4-BE49-F238E27FC236}">
              <a16:creationId xmlns:a16="http://schemas.microsoft.com/office/drawing/2014/main" xmlns="" id="{CE29030F-105D-4163-94B0-B7A77B76F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836929" y="22982738"/>
          <a:ext cx="889690" cy="7535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91440</xdr:colOff>
      <xdr:row>39</xdr:row>
      <xdr:rowOff>38101</xdr:rowOff>
    </xdr:from>
    <xdr:to>
      <xdr:col>2</xdr:col>
      <xdr:colOff>983914</xdr:colOff>
      <xdr:row>39</xdr:row>
      <xdr:rowOff>922021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xmlns="" id="{289B8490-1A8F-408A-B60E-B4BC037EC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" y="24047451"/>
          <a:ext cx="892474" cy="883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145632</xdr:colOff>
      <xdr:row>40</xdr:row>
      <xdr:rowOff>72390</xdr:rowOff>
    </xdr:from>
    <xdr:to>
      <xdr:col>2</xdr:col>
      <xdr:colOff>928719</xdr:colOff>
      <xdr:row>40</xdr:row>
      <xdr:rowOff>916940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3B56BF00-0B9B-49FF-B567-F37987AA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831432" y="25072340"/>
          <a:ext cx="783087" cy="844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103489</xdr:colOff>
      <xdr:row>41</xdr:row>
      <xdr:rowOff>137160</xdr:rowOff>
    </xdr:from>
    <xdr:to>
      <xdr:col>2</xdr:col>
      <xdr:colOff>992018</xdr:colOff>
      <xdr:row>41</xdr:row>
      <xdr:rowOff>868680</xdr:rowOff>
    </xdr:to>
    <xdr:pic>
      <xdr:nvPicPr>
        <xdr:cNvPr id="12" name="Picture 7">
          <a:extLst>
            <a:ext uri="{FF2B5EF4-FFF2-40B4-BE49-F238E27FC236}">
              <a16:creationId xmlns:a16="http://schemas.microsoft.com/office/drawing/2014/main" xmlns="" id="{F8AF9C6E-D4A6-4BD5-A86C-8E342639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789289" y="26127710"/>
          <a:ext cx="888529" cy="7315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146050</xdr:colOff>
      <xdr:row>42</xdr:row>
      <xdr:rowOff>78827</xdr:rowOff>
    </xdr:from>
    <xdr:to>
      <xdr:col>2</xdr:col>
      <xdr:colOff>939800</xdr:colOff>
      <xdr:row>42</xdr:row>
      <xdr:rowOff>906511</xdr:rowOff>
    </xdr:to>
    <xdr:pic>
      <xdr:nvPicPr>
        <xdr:cNvPr id="13" name="Picture 22">
          <a:extLst>
            <a:ext uri="{FF2B5EF4-FFF2-40B4-BE49-F238E27FC236}">
              <a16:creationId xmlns:a16="http://schemas.microsoft.com/office/drawing/2014/main" xmlns="" id="{CCBDF571-BB00-479D-AE32-AEC5B676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831850" y="24424727"/>
          <a:ext cx="793750" cy="8276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228600</xdr:colOff>
      <xdr:row>43</xdr:row>
      <xdr:rowOff>45720</xdr:rowOff>
    </xdr:from>
    <xdr:to>
      <xdr:col>2</xdr:col>
      <xdr:colOff>827370</xdr:colOff>
      <xdr:row>46</xdr:row>
      <xdr:rowOff>99785</xdr:rowOff>
    </xdr:to>
    <xdr:pic>
      <xdr:nvPicPr>
        <xdr:cNvPr id="14" name="Picture 27">
          <a:extLst>
            <a:ext uri="{FF2B5EF4-FFF2-40B4-BE49-F238E27FC236}">
              <a16:creationId xmlns:a16="http://schemas.microsoft.com/office/drawing/2014/main" xmlns="" id="{2B80A23C-33A3-4D90-96F8-179DBC34C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 t="1" b="-118042"/>
        <a:stretch>
          <a:fillRect/>
        </a:stretch>
      </xdr:blipFill>
      <xdr:spPr>
        <a:xfrm>
          <a:off x="914400" y="27927300"/>
          <a:ext cx="598770" cy="18795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153670</xdr:colOff>
      <xdr:row>45</xdr:row>
      <xdr:rowOff>72186</xdr:rowOff>
    </xdr:from>
    <xdr:to>
      <xdr:col>2</xdr:col>
      <xdr:colOff>946702</xdr:colOff>
      <xdr:row>46</xdr:row>
      <xdr:rowOff>222975</xdr:rowOff>
    </xdr:to>
    <xdr:pic>
      <xdr:nvPicPr>
        <xdr:cNvPr id="16" name="Picture 30">
          <a:extLst>
            <a:ext uri="{FF2B5EF4-FFF2-40B4-BE49-F238E27FC236}">
              <a16:creationId xmlns:a16="http://schemas.microsoft.com/office/drawing/2014/main" xmlns="" id="{945B4ABA-957D-4CDA-B433-409D0C42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839470" y="26399286"/>
          <a:ext cx="793032" cy="8142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152400</xdr:colOff>
      <xdr:row>30</xdr:row>
      <xdr:rowOff>114300</xdr:rowOff>
    </xdr:from>
    <xdr:to>
      <xdr:col>2</xdr:col>
      <xdr:colOff>965690</xdr:colOff>
      <xdr:row>31</xdr:row>
      <xdr:rowOff>358139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xmlns="" id="{F6E03010-C6EA-4F76-83AD-105AE0AF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8516600"/>
          <a:ext cx="81329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192576</xdr:colOff>
      <xdr:row>35</xdr:row>
      <xdr:rowOff>105409</xdr:rowOff>
    </xdr:from>
    <xdr:to>
      <xdr:col>2</xdr:col>
      <xdr:colOff>991869</xdr:colOff>
      <xdr:row>36</xdr:row>
      <xdr:rowOff>229739</xdr:rowOff>
    </xdr:to>
    <xdr:pic>
      <xdr:nvPicPr>
        <xdr:cNvPr id="18" name="Picture 16">
          <a:extLst>
            <a:ext uri="{FF2B5EF4-FFF2-40B4-BE49-F238E27FC236}">
              <a16:creationId xmlns:a16="http://schemas.microsoft.com/office/drawing/2014/main" xmlns="" id="{8B3AA598-EE13-4EC4-8DE4-19613253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878376" y="21479509"/>
          <a:ext cx="799293" cy="7785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114750</xdr:colOff>
      <xdr:row>47</xdr:row>
      <xdr:rowOff>22414</xdr:rowOff>
    </xdr:from>
    <xdr:to>
      <xdr:col>2</xdr:col>
      <xdr:colOff>1052010</xdr:colOff>
      <xdr:row>48</xdr:row>
      <xdr:rowOff>419551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xmlns="" id="{AFA0CC3B-D45D-4443-99A4-61F201BE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800101" y="29321763"/>
          <a:ext cx="938157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146051</xdr:colOff>
      <xdr:row>49</xdr:row>
      <xdr:rowOff>80895</xdr:rowOff>
    </xdr:from>
    <xdr:to>
      <xdr:col>2</xdr:col>
      <xdr:colOff>927913</xdr:colOff>
      <xdr:row>50</xdr:row>
      <xdr:rowOff>211726</xdr:rowOff>
    </xdr:to>
    <xdr:pic>
      <xdr:nvPicPr>
        <xdr:cNvPr id="20" name="Picture 18">
          <a:extLst>
            <a:ext uri="{FF2B5EF4-FFF2-40B4-BE49-F238E27FC236}">
              <a16:creationId xmlns:a16="http://schemas.microsoft.com/office/drawing/2014/main" xmlns="" id="{B4584EE9-044C-43DA-9CBB-C4E22B05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831851" y="30370395"/>
          <a:ext cx="781862" cy="787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158708</xdr:colOff>
      <xdr:row>51</xdr:row>
      <xdr:rowOff>100330</xdr:rowOff>
    </xdr:from>
    <xdr:to>
      <xdr:col>2</xdr:col>
      <xdr:colOff>941070</xdr:colOff>
      <xdr:row>52</xdr:row>
      <xdr:rowOff>208711</xdr:rowOff>
    </xdr:to>
    <xdr:pic>
      <xdr:nvPicPr>
        <xdr:cNvPr id="28" name="Picture 19">
          <a:extLst>
            <a:ext uri="{FF2B5EF4-FFF2-40B4-BE49-F238E27FC236}">
              <a16:creationId xmlns:a16="http://schemas.microsoft.com/office/drawing/2014/main" xmlns="" id="{A3916C3D-A7E6-4198-81D8-B2751B78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844508" y="31380430"/>
          <a:ext cx="782362" cy="7713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6</xdr:col>
      <xdr:colOff>0</xdr:colOff>
      <xdr:row>17</xdr:row>
      <xdr:rowOff>0</xdr:rowOff>
    </xdr:from>
    <xdr:to>
      <xdr:col>6</xdr:col>
      <xdr:colOff>355996</xdr:colOff>
      <xdr:row>17</xdr:row>
      <xdr:rowOff>170854</xdr:rowOff>
    </xdr:to>
    <xdr:pic>
      <xdr:nvPicPr>
        <xdr:cNvPr id="38" name="Picture_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4737100" y="6311900"/>
          <a:ext cx="355996" cy="170854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17</xdr:row>
      <xdr:rowOff>0</xdr:rowOff>
    </xdr:from>
    <xdr:to>
      <xdr:col>6</xdr:col>
      <xdr:colOff>355996</xdr:colOff>
      <xdr:row>17</xdr:row>
      <xdr:rowOff>170854</xdr:rowOff>
    </xdr:to>
    <xdr:pic>
      <xdr:nvPicPr>
        <xdr:cNvPr id="39" name="Picture_1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</xdr:blipFill>
      <xdr:spPr>
        <a:xfrm>
          <a:off x="4737100" y="6311900"/>
          <a:ext cx="355996" cy="17085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146491</xdr:colOff>
      <xdr:row>53</xdr:row>
      <xdr:rowOff>50800</xdr:rowOff>
    </xdr:from>
    <xdr:to>
      <xdr:col>2</xdr:col>
      <xdr:colOff>915271</xdr:colOff>
      <xdr:row>53</xdr:row>
      <xdr:rowOff>889000</xdr:rowOff>
    </xdr:to>
    <xdr:pic>
      <xdr:nvPicPr>
        <xdr:cNvPr id="40" name="Picture 19">
          <a:extLst>
            <a:ext uri="{FF2B5EF4-FFF2-40B4-BE49-F238E27FC236}">
              <a16:creationId xmlns:a16="http://schemas.microsoft.com/office/drawing/2014/main" xmlns="" id="{A3916C3D-A7E6-4198-81D8-B2751B78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291" y="33096200"/>
          <a:ext cx="768780" cy="838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832986</xdr:colOff>
      <xdr:row>2</xdr:row>
      <xdr:rowOff>68035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13052200" cy="1265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onaparte-deco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4"/>
  <sheetViews>
    <sheetView tabSelected="1" zoomScale="70" zoomScaleNormal="70" workbookViewId="0">
      <selection activeCell="S4" sqref="S4"/>
    </sheetView>
  </sheetViews>
  <sheetFormatPr defaultColWidth="9" defaultRowHeight="78" customHeight="1"/>
  <cols>
    <col min="1" max="1" width="3.375" style="8" bestFit="1" customWidth="1"/>
    <col min="2" max="2" width="9.25" style="8" bestFit="1" customWidth="1"/>
    <col min="3" max="3" width="15" style="5" customWidth="1"/>
    <col min="4" max="4" width="15" style="14" customWidth="1"/>
    <col min="5" max="5" width="9" style="11" bestFit="1" customWidth="1"/>
    <col min="6" max="6" width="15.125" style="5" customWidth="1"/>
    <col min="7" max="7" width="9" style="15" hidden="1" customWidth="1"/>
    <col min="8" max="8" width="10.5" style="8" customWidth="1"/>
    <col min="9" max="9" width="13.875" style="22" customWidth="1"/>
    <col min="10" max="10" width="12.875" style="22" customWidth="1"/>
    <col min="11" max="11" width="12.625" style="31" customWidth="1"/>
    <col min="12" max="12" width="11.125" style="31" customWidth="1"/>
    <col min="13" max="13" width="10.375" style="31" customWidth="1"/>
    <col min="14" max="16" width="11.125" style="31" customWidth="1"/>
    <col min="17" max="16384" width="9" style="5"/>
  </cols>
  <sheetData>
    <row r="2" spans="1:19" ht="15.75"/>
    <row r="3" spans="1:19" ht="15.75"/>
    <row r="4" spans="1:19" ht="44.25" customHeight="1">
      <c r="A4" s="47" t="s">
        <v>98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4"/>
      <c r="R4" s="44"/>
      <c r="S4" s="44"/>
    </row>
    <row r="5" spans="1:19" ht="18.75">
      <c r="B5" s="46" t="s">
        <v>91</v>
      </c>
      <c r="C5" s="38"/>
      <c r="D5" s="38"/>
      <c r="E5" s="37"/>
      <c r="F5" s="46" t="s">
        <v>92</v>
      </c>
      <c r="G5" s="39"/>
      <c r="K5" s="46" t="s">
        <v>93</v>
      </c>
    </row>
    <row r="6" spans="1:19" ht="3.75" customHeight="1">
      <c r="B6" s="38"/>
      <c r="C6" s="38"/>
      <c r="D6" s="38"/>
      <c r="E6" s="40"/>
      <c r="F6" s="41"/>
      <c r="G6" s="38"/>
    </row>
    <row r="7" spans="1:19" ht="18.75">
      <c r="B7" s="46" t="s">
        <v>95</v>
      </c>
      <c r="C7" s="38"/>
      <c r="D7" s="38"/>
      <c r="E7" s="37"/>
      <c r="F7" s="40" t="s">
        <v>94</v>
      </c>
      <c r="G7" s="40"/>
    </row>
    <row r="8" spans="1:19" ht="9" customHeight="1">
      <c r="B8" s="38"/>
      <c r="C8" s="38"/>
      <c r="D8" s="38"/>
      <c r="E8" s="40"/>
      <c r="F8" s="42"/>
      <c r="G8" s="40"/>
    </row>
    <row r="9" spans="1:19" ht="21">
      <c r="B9" s="45" t="s">
        <v>96</v>
      </c>
      <c r="D9" s="43" t="s">
        <v>97</v>
      </c>
    </row>
    <row r="10" spans="1:19" ht="24" customHeight="1">
      <c r="I10" s="5"/>
      <c r="J10" s="5"/>
    </row>
    <row r="11" spans="1:19" ht="29.45" customHeight="1">
      <c r="A11" s="12" t="s">
        <v>31</v>
      </c>
      <c r="B11" s="12"/>
      <c r="C11" s="12" t="s">
        <v>30</v>
      </c>
      <c r="D11" s="12" t="s">
        <v>32</v>
      </c>
      <c r="E11" s="12" t="s">
        <v>29</v>
      </c>
      <c r="F11" s="12" t="s">
        <v>28</v>
      </c>
      <c r="G11" s="16"/>
      <c r="H11" s="16" t="s">
        <v>90</v>
      </c>
      <c r="I11" s="23" t="s">
        <v>37</v>
      </c>
      <c r="J11" s="23" t="s">
        <v>36</v>
      </c>
      <c r="K11" s="32" t="s">
        <v>82</v>
      </c>
      <c r="L11" s="32" t="s">
        <v>83</v>
      </c>
      <c r="M11" s="32" t="s">
        <v>84</v>
      </c>
      <c r="N11" s="32" t="s">
        <v>85</v>
      </c>
      <c r="O11" s="32" t="s">
        <v>86</v>
      </c>
      <c r="P11" s="32" t="s">
        <v>87</v>
      </c>
    </row>
    <row r="12" spans="1:19" ht="78" customHeight="1">
      <c r="A12" s="27">
        <v>1</v>
      </c>
      <c r="B12" s="28" t="s">
        <v>39</v>
      </c>
      <c r="C12" s="6"/>
      <c r="D12" s="12" t="s">
        <v>25</v>
      </c>
      <c r="E12" s="12" t="s">
        <v>33</v>
      </c>
      <c r="F12" s="7" t="s">
        <v>12</v>
      </c>
      <c r="G12" s="17">
        <f>0.315*0.345</f>
        <v>0.10867499999999999</v>
      </c>
      <c r="H12" s="33">
        <f>1/G12</f>
        <v>9.2017483321831151</v>
      </c>
      <c r="I12" s="24">
        <v>18227.632499999996</v>
      </c>
      <c r="J12" s="24">
        <f>I12/H12</f>
        <v>1980.8879619374995</v>
      </c>
      <c r="K12" s="29" t="s">
        <v>88</v>
      </c>
      <c r="L12" s="29" t="s">
        <v>88</v>
      </c>
      <c r="M12" s="29" t="s">
        <v>88</v>
      </c>
      <c r="N12" s="29" t="s">
        <v>88</v>
      </c>
      <c r="O12" s="29" t="s">
        <v>88</v>
      </c>
      <c r="P12" s="29" t="s">
        <v>88</v>
      </c>
    </row>
    <row r="13" spans="1:19" ht="78" customHeight="1">
      <c r="A13" s="27">
        <v>2</v>
      </c>
      <c r="B13" s="28" t="s">
        <v>40</v>
      </c>
      <c r="C13" s="6"/>
      <c r="D13" s="12" t="s">
        <v>25</v>
      </c>
      <c r="E13" s="12" t="s">
        <v>33</v>
      </c>
      <c r="F13" s="7" t="s">
        <v>13</v>
      </c>
      <c r="G13" s="17">
        <f>0.312*0.295</f>
        <v>9.2039999999999997E-2</v>
      </c>
      <c r="H13" s="33">
        <f t="shared" ref="H13:H54" si="0">1/G13</f>
        <v>10.864841373315951</v>
      </c>
      <c r="I13" s="24">
        <v>17070.322499999998</v>
      </c>
      <c r="J13" s="24">
        <f t="shared" ref="J13:J54" si="1">I13/H13</f>
        <v>1571.1524828999998</v>
      </c>
      <c r="K13" s="29" t="s">
        <v>88</v>
      </c>
      <c r="L13" s="29" t="s">
        <v>88</v>
      </c>
      <c r="M13" s="29" t="s">
        <v>88</v>
      </c>
      <c r="N13" s="29" t="s">
        <v>88</v>
      </c>
      <c r="O13" s="29" t="s">
        <v>88</v>
      </c>
      <c r="P13" s="29" t="s">
        <v>88</v>
      </c>
    </row>
    <row r="14" spans="1:19" ht="78" customHeight="1">
      <c r="A14" s="27">
        <v>3</v>
      </c>
      <c r="B14" s="28" t="s">
        <v>41</v>
      </c>
      <c r="C14" s="6"/>
      <c r="D14" s="12" t="s">
        <v>25</v>
      </c>
      <c r="E14" s="12" t="s">
        <v>33</v>
      </c>
      <c r="F14" s="7" t="s">
        <v>13</v>
      </c>
      <c r="G14" s="17">
        <f>0.312*0.295</f>
        <v>9.2039999999999997E-2</v>
      </c>
      <c r="H14" s="33">
        <f t="shared" si="0"/>
        <v>10.864841373315951</v>
      </c>
      <c r="I14" s="24">
        <v>14177.047500000001</v>
      </c>
      <c r="J14" s="24">
        <f t="shared" si="1"/>
        <v>1304.8554518999999</v>
      </c>
      <c r="K14" s="29" t="s">
        <v>88</v>
      </c>
      <c r="L14" s="29" t="s">
        <v>88</v>
      </c>
      <c r="M14" s="29" t="s">
        <v>88</v>
      </c>
      <c r="N14" s="29" t="s">
        <v>88</v>
      </c>
      <c r="O14" s="29" t="s">
        <v>88</v>
      </c>
      <c r="P14" s="29" t="s">
        <v>88</v>
      </c>
    </row>
    <row r="15" spans="1:19" ht="78" customHeight="1">
      <c r="A15" s="27">
        <v>4</v>
      </c>
      <c r="B15" s="28" t="s">
        <v>42</v>
      </c>
      <c r="C15" s="6"/>
      <c r="D15" s="12" t="s">
        <v>25</v>
      </c>
      <c r="E15" s="12" t="s">
        <v>33</v>
      </c>
      <c r="F15" s="7" t="s">
        <v>14</v>
      </c>
      <c r="G15" s="17">
        <f>0.276*0.295</f>
        <v>8.1420000000000006E-2</v>
      </c>
      <c r="H15" s="33">
        <f t="shared" si="0"/>
        <v>12.281994595922377</v>
      </c>
      <c r="I15" s="24">
        <v>17359.649999999994</v>
      </c>
      <c r="J15" s="24">
        <f t="shared" si="1"/>
        <v>1413.4227029999995</v>
      </c>
      <c r="K15" s="29" t="s">
        <v>88</v>
      </c>
      <c r="L15" s="29" t="s">
        <v>88</v>
      </c>
      <c r="M15" s="29" t="s">
        <v>88</v>
      </c>
      <c r="N15" s="29" t="s">
        <v>88</v>
      </c>
      <c r="O15" s="29" t="s">
        <v>88</v>
      </c>
      <c r="P15" s="29" t="s">
        <v>88</v>
      </c>
    </row>
    <row r="16" spans="1:19" ht="78" customHeight="1">
      <c r="A16" s="27">
        <v>5</v>
      </c>
      <c r="B16" s="28" t="s">
        <v>43</v>
      </c>
      <c r="C16" s="6"/>
      <c r="D16" s="12" t="s">
        <v>25</v>
      </c>
      <c r="E16" s="12" t="s">
        <v>33</v>
      </c>
      <c r="F16" s="7" t="s">
        <v>15</v>
      </c>
      <c r="G16" s="17">
        <f>0.289*0.329</f>
        <v>9.5080999999999999E-2</v>
      </c>
      <c r="H16" s="33">
        <f t="shared" si="0"/>
        <v>10.517348366129932</v>
      </c>
      <c r="I16" s="24">
        <v>17938.304999999997</v>
      </c>
      <c r="J16" s="24">
        <f t="shared" si="1"/>
        <v>1705.5919777049996</v>
      </c>
      <c r="K16" s="29" t="s">
        <v>88</v>
      </c>
      <c r="L16" s="29" t="s">
        <v>88</v>
      </c>
      <c r="M16" s="29" t="s">
        <v>88</v>
      </c>
      <c r="N16" s="29" t="s">
        <v>88</v>
      </c>
      <c r="O16" s="29" t="s">
        <v>88</v>
      </c>
      <c r="P16" s="29" t="s">
        <v>88</v>
      </c>
    </row>
    <row r="17" spans="1:16" ht="78" customHeight="1">
      <c r="A17" s="27">
        <v>6</v>
      </c>
      <c r="B17" s="28" t="s">
        <v>44</v>
      </c>
      <c r="C17" s="6"/>
      <c r="D17" s="12" t="s">
        <v>25</v>
      </c>
      <c r="E17" s="12" t="s">
        <v>33</v>
      </c>
      <c r="F17" s="7" t="s">
        <v>16</v>
      </c>
      <c r="G17" s="17">
        <f>0.323*0.28</f>
        <v>9.0440000000000006E-2</v>
      </c>
      <c r="H17" s="33">
        <f t="shared" si="0"/>
        <v>11.057054400707651</v>
      </c>
      <c r="I17" s="24">
        <v>21410.235000000001</v>
      </c>
      <c r="J17" s="24">
        <f t="shared" si="1"/>
        <v>1936.3416534</v>
      </c>
      <c r="K17" s="29" t="s">
        <v>89</v>
      </c>
      <c r="L17" s="29" t="s">
        <v>88</v>
      </c>
      <c r="M17" s="29" t="s">
        <v>88</v>
      </c>
      <c r="N17" s="29" t="s">
        <v>88</v>
      </c>
      <c r="O17" s="29" t="s">
        <v>89</v>
      </c>
      <c r="P17" s="29" t="s">
        <v>89</v>
      </c>
    </row>
    <row r="18" spans="1:16" ht="78" customHeight="1">
      <c r="A18" s="27">
        <v>7</v>
      </c>
      <c r="B18" s="28" t="s">
        <v>45</v>
      </c>
      <c r="C18" s="9"/>
      <c r="D18" s="12" t="s">
        <v>25</v>
      </c>
      <c r="E18" s="12" t="s">
        <v>33</v>
      </c>
      <c r="F18" s="10" t="s">
        <v>17</v>
      </c>
      <c r="G18" s="18">
        <f>0.296*0.345</f>
        <v>0.10211999999999999</v>
      </c>
      <c r="H18" s="33">
        <f t="shared" si="0"/>
        <v>9.7924010967489235</v>
      </c>
      <c r="I18" s="24">
        <v>20831.579999999998</v>
      </c>
      <c r="J18" s="24">
        <f t="shared" si="1"/>
        <v>2127.3209495999995</v>
      </c>
      <c r="K18" s="29" t="s">
        <v>88</v>
      </c>
      <c r="L18" s="29" t="s">
        <v>88</v>
      </c>
      <c r="M18" s="29" t="s">
        <v>88</v>
      </c>
      <c r="N18" s="29" t="s">
        <v>88</v>
      </c>
      <c r="O18" s="29" t="s">
        <v>88</v>
      </c>
      <c r="P18" s="29" t="s">
        <v>88</v>
      </c>
    </row>
    <row r="19" spans="1:16" ht="78" customHeight="1">
      <c r="A19" s="27">
        <v>8</v>
      </c>
      <c r="B19" s="28" t="s">
        <v>46</v>
      </c>
      <c r="C19" s="4"/>
      <c r="D19" s="12" t="s">
        <v>25</v>
      </c>
      <c r="E19" s="12" t="s">
        <v>33</v>
      </c>
      <c r="F19" s="10" t="s">
        <v>18</v>
      </c>
      <c r="G19" s="18">
        <f>0.298*0.299</f>
        <v>8.9101999999999987E-2</v>
      </c>
      <c r="H19" s="33">
        <f t="shared" si="0"/>
        <v>11.223092635406614</v>
      </c>
      <c r="I19" s="24">
        <v>24882.164999999997</v>
      </c>
      <c r="J19" s="24">
        <f t="shared" si="1"/>
        <v>2217.0506658299996</v>
      </c>
      <c r="K19" s="29" t="s">
        <v>88</v>
      </c>
      <c r="L19" s="29" t="s">
        <v>88</v>
      </c>
      <c r="M19" s="29" t="s">
        <v>88</v>
      </c>
      <c r="N19" s="29" t="s">
        <v>88</v>
      </c>
      <c r="O19" s="29" t="s">
        <v>88</v>
      </c>
      <c r="P19" s="29" t="s">
        <v>88</v>
      </c>
    </row>
    <row r="20" spans="1:16" ht="78" customHeight="1">
      <c r="A20" s="27">
        <v>9</v>
      </c>
      <c r="B20" s="28" t="s">
        <v>47</v>
      </c>
      <c r="C20" s="4"/>
      <c r="D20" s="12" t="s">
        <v>25</v>
      </c>
      <c r="E20" s="12" t="s">
        <v>33</v>
      </c>
      <c r="F20" s="10" t="s">
        <v>19</v>
      </c>
      <c r="G20" s="18">
        <f>0.242*0.209</f>
        <v>5.0577999999999998E-2</v>
      </c>
      <c r="H20" s="33">
        <f t="shared" si="0"/>
        <v>19.771442128988888</v>
      </c>
      <c r="I20" s="24">
        <v>19384.942499999997</v>
      </c>
      <c r="J20" s="24">
        <f t="shared" si="1"/>
        <v>980.45162176499991</v>
      </c>
      <c r="K20" s="29" t="s">
        <v>88</v>
      </c>
      <c r="L20" s="29" t="s">
        <v>88</v>
      </c>
      <c r="M20" s="29" t="s">
        <v>88</v>
      </c>
      <c r="N20" s="29" t="s">
        <v>88</v>
      </c>
      <c r="O20" s="29" t="s">
        <v>88</v>
      </c>
      <c r="P20" s="29" t="s">
        <v>88</v>
      </c>
    </row>
    <row r="21" spans="1:16" ht="78" customHeight="1">
      <c r="A21" s="27">
        <v>10</v>
      </c>
      <c r="B21" s="28" t="s">
        <v>48</v>
      </c>
      <c r="C21" s="6"/>
      <c r="D21" s="12" t="s">
        <v>25</v>
      </c>
      <c r="E21" s="12" t="s">
        <v>34</v>
      </c>
      <c r="F21" s="7" t="s">
        <v>20</v>
      </c>
      <c r="G21" s="17">
        <f>0.35*0.303</f>
        <v>0.10604999999999999</v>
      </c>
      <c r="H21" s="33">
        <f t="shared" si="0"/>
        <v>9.4295143800094294</v>
      </c>
      <c r="I21" s="24">
        <v>18516.959999999995</v>
      </c>
      <c r="J21" s="24">
        <f t="shared" si="1"/>
        <v>1963.7236079999996</v>
      </c>
      <c r="K21" s="29" t="s">
        <v>88</v>
      </c>
      <c r="L21" s="29" t="s">
        <v>88</v>
      </c>
      <c r="M21" s="29" t="s">
        <v>88</v>
      </c>
      <c r="N21" s="29" t="s">
        <v>88</v>
      </c>
      <c r="O21" s="29" t="s">
        <v>88</v>
      </c>
      <c r="P21" s="29" t="s">
        <v>88</v>
      </c>
    </row>
    <row r="22" spans="1:16" ht="78" customHeight="1">
      <c r="A22" s="27">
        <v>11</v>
      </c>
      <c r="B22" s="28" t="s">
        <v>49</v>
      </c>
      <c r="C22" s="6"/>
      <c r="D22" s="12" t="s">
        <v>25</v>
      </c>
      <c r="E22" s="12" t="s">
        <v>33</v>
      </c>
      <c r="F22" s="7" t="s">
        <v>20</v>
      </c>
      <c r="G22" s="17">
        <f>0.35*0.303</f>
        <v>0.10604999999999999</v>
      </c>
      <c r="H22" s="33">
        <f t="shared" si="0"/>
        <v>9.4295143800094294</v>
      </c>
      <c r="I22" s="24">
        <v>18516.959999999995</v>
      </c>
      <c r="J22" s="24">
        <f t="shared" si="1"/>
        <v>1963.7236079999996</v>
      </c>
      <c r="K22" s="29" t="s">
        <v>88</v>
      </c>
      <c r="L22" s="29" t="s">
        <v>88</v>
      </c>
      <c r="M22" s="29" t="s">
        <v>88</v>
      </c>
      <c r="N22" s="29" t="s">
        <v>88</v>
      </c>
      <c r="O22" s="29" t="s">
        <v>88</v>
      </c>
      <c r="P22" s="29" t="s">
        <v>88</v>
      </c>
    </row>
    <row r="23" spans="1:16" ht="78" customHeight="1">
      <c r="A23" s="27">
        <v>12</v>
      </c>
      <c r="B23" s="28" t="s">
        <v>50</v>
      </c>
      <c r="C23" s="6"/>
      <c r="D23" s="12" t="s">
        <v>25</v>
      </c>
      <c r="E23" s="12" t="s">
        <v>34</v>
      </c>
      <c r="F23" s="7" t="s">
        <v>21</v>
      </c>
      <c r="G23" s="17">
        <f>0.305*0.305</f>
        <v>9.3024999999999997E-2</v>
      </c>
      <c r="H23" s="33">
        <f t="shared" si="0"/>
        <v>10.749798441279227</v>
      </c>
      <c r="I23" s="24">
        <v>19384.942499999997</v>
      </c>
      <c r="J23" s="24">
        <f t="shared" si="1"/>
        <v>1803.2842760624997</v>
      </c>
      <c r="K23" s="29" t="s">
        <v>88</v>
      </c>
      <c r="L23" s="29" t="s">
        <v>88</v>
      </c>
      <c r="M23" s="29" t="s">
        <v>88</v>
      </c>
      <c r="N23" s="29" t="s">
        <v>89</v>
      </c>
      <c r="O23" s="29" t="s">
        <v>88</v>
      </c>
      <c r="P23" s="29" t="s">
        <v>88</v>
      </c>
    </row>
    <row r="24" spans="1:16" ht="78" customHeight="1">
      <c r="A24" s="27">
        <v>13</v>
      </c>
      <c r="B24" s="28" t="s">
        <v>51</v>
      </c>
      <c r="C24" s="6"/>
      <c r="D24" s="12" t="s">
        <v>25</v>
      </c>
      <c r="E24" s="12" t="s">
        <v>34</v>
      </c>
      <c r="F24" s="7" t="s">
        <v>21</v>
      </c>
      <c r="G24" s="17">
        <f t="shared" ref="G24:G25" si="2">0.305*0.305</f>
        <v>9.3024999999999997E-2</v>
      </c>
      <c r="H24" s="33">
        <f t="shared" si="0"/>
        <v>10.749798441279227</v>
      </c>
      <c r="I24" s="24">
        <v>19095.614999999998</v>
      </c>
      <c r="J24" s="24">
        <f t="shared" si="1"/>
        <v>1776.3695853749996</v>
      </c>
      <c r="K24" s="29" t="s">
        <v>88</v>
      </c>
      <c r="L24" s="29" t="s">
        <v>88</v>
      </c>
      <c r="M24" s="29" t="s">
        <v>88</v>
      </c>
      <c r="N24" s="29" t="s">
        <v>89</v>
      </c>
      <c r="O24" s="29" t="s">
        <v>88</v>
      </c>
      <c r="P24" s="29" t="s">
        <v>88</v>
      </c>
    </row>
    <row r="25" spans="1:16" ht="78" customHeight="1">
      <c r="A25" s="27">
        <v>14</v>
      </c>
      <c r="B25" s="28" t="s">
        <v>52</v>
      </c>
      <c r="C25" s="6"/>
      <c r="D25" s="12" t="s">
        <v>25</v>
      </c>
      <c r="E25" s="12" t="s">
        <v>34</v>
      </c>
      <c r="F25" s="7" t="s">
        <v>21</v>
      </c>
      <c r="G25" s="17">
        <f t="shared" si="2"/>
        <v>9.3024999999999997E-2</v>
      </c>
      <c r="H25" s="33">
        <f t="shared" si="0"/>
        <v>10.749798441279227</v>
      </c>
      <c r="I25" s="24">
        <v>15913.012500000001</v>
      </c>
      <c r="J25" s="24">
        <f t="shared" si="1"/>
        <v>1480.3079878125</v>
      </c>
      <c r="K25" s="29" t="s">
        <v>88</v>
      </c>
      <c r="L25" s="29" t="s">
        <v>88</v>
      </c>
      <c r="M25" s="29" t="s">
        <v>88</v>
      </c>
      <c r="N25" s="29" t="s">
        <v>89</v>
      </c>
      <c r="O25" s="29" t="s">
        <v>88</v>
      </c>
      <c r="P25" s="29" t="s">
        <v>88</v>
      </c>
    </row>
    <row r="26" spans="1:16" ht="78" customHeight="1">
      <c r="A26" s="27">
        <v>15</v>
      </c>
      <c r="B26" s="28" t="s">
        <v>53</v>
      </c>
      <c r="C26" s="6"/>
      <c r="D26" s="12" t="s">
        <v>25</v>
      </c>
      <c r="E26" s="12" t="s">
        <v>34</v>
      </c>
      <c r="F26" s="7" t="s">
        <v>22</v>
      </c>
      <c r="G26" s="17">
        <f>0.298*0.295</f>
        <v>8.7909999999999988E-2</v>
      </c>
      <c r="H26" s="33">
        <f t="shared" si="0"/>
        <v>11.375270162666364</v>
      </c>
      <c r="I26" s="24">
        <v>17359.649999999994</v>
      </c>
      <c r="J26" s="24">
        <f t="shared" si="1"/>
        <v>1526.0868314999993</v>
      </c>
      <c r="K26" s="29" t="s">
        <v>88</v>
      </c>
      <c r="L26" s="29" t="s">
        <v>88</v>
      </c>
      <c r="M26" s="29" t="s">
        <v>88</v>
      </c>
      <c r="N26" s="29" t="s">
        <v>89</v>
      </c>
      <c r="O26" s="29" t="s">
        <v>88</v>
      </c>
      <c r="P26" s="29" t="s">
        <v>88</v>
      </c>
    </row>
    <row r="27" spans="1:16" ht="78" customHeight="1">
      <c r="A27" s="27">
        <v>16</v>
      </c>
      <c r="B27" s="28" t="s">
        <v>54</v>
      </c>
      <c r="C27" s="6"/>
      <c r="D27" s="12" t="s">
        <v>25</v>
      </c>
      <c r="E27" s="12" t="s">
        <v>34</v>
      </c>
      <c r="F27" s="7" t="s">
        <v>22</v>
      </c>
      <c r="G27" s="17">
        <f>0.298*0.295</f>
        <v>8.7909999999999988E-2</v>
      </c>
      <c r="H27" s="33">
        <f t="shared" si="0"/>
        <v>11.375270162666364</v>
      </c>
      <c r="I27" s="24">
        <v>16491.6675</v>
      </c>
      <c r="J27" s="24">
        <f t="shared" si="1"/>
        <v>1449.7824899249999</v>
      </c>
      <c r="K27" s="29" t="s">
        <v>88</v>
      </c>
      <c r="L27" s="29" t="s">
        <v>88</v>
      </c>
      <c r="M27" s="29" t="s">
        <v>88</v>
      </c>
      <c r="N27" s="29" t="s">
        <v>89</v>
      </c>
      <c r="O27" s="29" t="s">
        <v>88</v>
      </c>
      <c r="P27" s="29" t="s">
        <v>88</v>
      </c>
    </row>
    <row r="28" spans="1:16" ht="96.95" customHeight="1">
      <c r="A28" s="34">
        <v>17</v>
      </c>
      <c r="B28" s="30" t="s">
        <v>55</v>
      </c>
      <c r="C28" s="35"/>
      <c r="D28" s="36" t="s">
        <v>25</v>
      </c>
      <c r="E28" s="36" t="s">
        <v>33</v>
      </c>
      <c r="F28" s="7" t="s">
        <v>35</v>
      </c>
      <c r="G28" s="19">
        <f>0.2585*0.2585</f>
        <v>6.682225E-2</v>
      </c>
      <c r="H28" s="33">
        <f t="shared" si="0"/>
        <v>14.965075255622192</v>
      </c>
      <c r="I28" s="24">
        <v>54972.224999999991</v>
      </c>
      <c r="J28" s="24">
        <f t="shared" si="1"/>
        <v>3673.3677620062494</v>
      </c>
      <c r="K28" s="30" t="s">
        <v>88</v>
      </c>
      <c r="L28" s="30" t="s">
        <v>88</v>
      </c>
      <c r="M28" s="30" t="s">
        <v>88</v>
      </c>
      <c r="N28" s="30" t="s">
        <v>88</v>
      </c>
      <c r="O28" s="30" t="s">
        <v>88</v>
      </c>
      <c r="P28" s="30" t="s">
        <v>88</v>
      </c>
    </row>
    <row r="29" spans="1:16" ht="54.6" customHeight="1">
      <c r="A29" s="48">
        <v>18</v>
      </c>
      <c r="B29" s="29" t="s">
        <v>56</v>
      </c>
      <c r="C29" s="51"/>
      <c r="D29" s="13" t="s">
        <v>24</v>
      </c>
      <c r="E29" s="50" t="s">
        <v>33</v>
      </c>
      <c r="F29" s="49" t="s">
        <v>0</v>
      </c>
      <c r="G29" s="54">
        <f>0.3*0.1475</f>
        <v>4.4249999999999998E-2</v>
      </c>
      <c r="H29" s="33">
        <f t="shared" si="0"/>
        <v>22.598870056497177</v>
      </c>
      <c r="I29" s="24">
        <v>42241.815000000002</v>
      </c>
      <c r="J29" s="24">
        <f t="shared" si="1"/>
        <v>1869.2003137500001</v>
      </c>
      <c r="K29" s="29" t="s">
        <v>89</v>
      </c>
      <c r="L29" s="29" t="s">
        <v>88</v>
      </c>
      <c r="M29" s="29" t="s">
        <v>88</v>
      </c>
      <c r="N29" s="29" t="s">
        <v>89</v>
      </c>
      <c r="O29" s="29" t="s">
        <v>89</v>
      </c>
      <c r="P29" s="29" t="s">
        <v>89</v>
      </c>
    </row>
    <row r="30" spans="1:16" ht="50.45" customHeight="1">
      <c r="A30" s="48"/>
      <c r="B30" s="29" t="s">
        <v>57</v>
      </c>
      <c r="C30" s="51"/>
      <c r="D30" s="13" t="s">
        <v>23</v>
      </c>
      <c r="E30" s="50"/>
      <c r="F30" s="49"/>
      <c r="G30" s="54"/>
      <c r="H30" s="33">
        <f>1/G29</f>
        <v>22.598870056497177</v>
      </c>
      <c r="I30" s="24">
        <v>45713.745000000003</v>
      </c>
      <c r="J30" s="24">
        <f t="shared" si="1"/>
        <v>2022.8332162500001</v>
      </c>
      <c r="K30" s="29" t="s">
        <v>89</v>
      </c>
      <c r="L30" s="29" t="s">
        <v>88</v>
      </c>
      <c r="M30" s="29" t="s">
        <v>88</v>
      </c>
      <c r="N30" s="29" t="s">
        <v>88</v>
      </c>
      <c r="O30" s="29" t="s">
        <v>89</v>
      </c>
      <c r="P30" s="29" t="s">
        <v>89</v>
      </c>
    </row>
    <row r="31" spans="1:16" ht="44.45" customHeight="1">
      <c r="A31" s="48">
        <v>19</v>
      </c>
      <c r="B31" s="29" t="s">
        <v>58</v>
      </c>
      <c r="C31" s="51"/>
      <c r="D31" s="13" t="s">
        <v>24</v>
      </c>
      <c r="E31" s="50" t="s">
        <v>33</v>
      </c>
      <c r="F31" s="49" t="s">
        <v>10</v>
      </c>
      <c r="G31" s="54">
        <f>0.2285*0.2365</f>
        <v>5.4040249999999998E-2</v>
      </c>
      <c r="H31" s="33">
        <f t="shared" si="0"/>
        <v>18.504725644311417</v>
      </c>
      <c r="I31" s="24">
        <v>47449.71</v>
      </c>
      <c r="J31" s="24">
        <f t="shared" si="1"/>
        <v>2564.1941908274998</v>
      </c>
      <c r="K31" s="29" t="s">
        <v>89</v>
      </c>
      <c r="L31" s="29" t="s">
        <v>88</v>
      </c>
      <c r="M31" s="29" t="s">
        <v>88</v>
      </c>
      <c r="N31" s="29" t="s">
        <v>89</v>
      </c>
      <c r="O31" s="29" t="s">
        <v>89</v>
      </c>
      <c r="P31" s="29" t="s">
        <v>89</v>
      </c>
    </row>
    <row r="32" spans="1:16" ht="39.6" customHeight="1">
      <c r="A32" s="48"/>
      <c r="B32" s="29" t="s">
        <v>59</v>
      </c>
      <c r="C32" s="51"/>
      <c r="D32" s="13" t="s">
        <v>23</v>
      </c>
      <c r="E32" s="50"/>
      <c r="F32" s="49"/>
      <c r="G32" s="54"/>
      <c r="H32" s="33">
        <f>1/G31</f>
        <v>18.504725644311417</v>
      </c>
      <c r="I32" s="24">
        <v>50921.64</v>
      </c>
      <c r="J32" s="24">
        <f t="shared" si="1"/>
        <v>2751.8181560099997</v>
      </c>
      <c r="K32" s="29" t="s">
        <v>89</v>
      </c>
      <c r="L32" s="29" t="s">
        <v>88</v>
      </c>
      <c r="M32" s="29" t="s">
        <v>88</v>
      </c>
      <c r="N32" s="29" t="s">
        <v>88</v>
      </c>
      <c r="O32" s="29" t="s">
        <v>89</v>
      </c>
      <c r="P32" s="29" t="s">
        <v>89</v>
      </c>
    </row>
    <row r="33" spans="1:16" ht="78" customHeight="1">
      <c r="A33" s="3">
        <v>20</v>
      </c>
      <c r="B33" s="29" t="s">
        <v>60</v>
      </c>
      <c r="C33" s="27"/>
      <c r="D33" s="13" t="s">
        <v>25</v>
      </c>
      <c r="E33" s="12" t="s">
        <v>33</v>
      </c>
      <c r="F33" s="1" t="s">
        <v>1</v>
      </c>
      <c r="G33" s="20">
        <f>0.298*0.298</f>
        <v>8.8803999999999994E-2</v>
      </c>
      <c r="H33" s="33">
        <f t="shared" si="0"/>
        <v>11.260754020089186</v>
      </c>
      <c r="I33" s="24">
        <v>42241.815000000002</v>
      </c>
      <c r="J33" s="24">
        <f t="shared" si="1"/>
        <v>3751.2421392599999</v>
      </c>
      <c r="K33" s="29" t="s">
        <v>88</v>
      </c>
      <c r="L33" s="29" t="s">
        <v>88</v>
      </c>
      <c r="M33" s="29" t="s">
        <v>88</v>
      </c>
      <c r="N33" s="29" t="s">
        <v>88</v>
      </c>
      <c r="O33" s="29" t="s">
        <v>88</v>
      </c>
      <c r="P33" s="29" t="s">
        <v>88</v>
      </c>
    </row>
    <row r="34" spans="1:16" ht="42" customHeight="1">
      <c r="A34" s="48">
        <v>21</v>
      </c>
      <c r="B34" s="29" t="s">
        <v>61</v>
      </c>
      <c r="C34" s="51"/>
      <c r="D34" s="13" t="s">
        <v>24</v>
      </c>
      <c r="E34" s="50" t="s">
        <v>33</v>
      </c>
      <c r="F34" s="49" t="s">
        <v>2</v>
      </c>
      <c r="G34" s="54">
        <f>0.3*0.3</f>
        <v>0.09</v>
      </c>
      <c r="H34" s="33">
        <f t="shared" si="0"/>
        <v>11.111111111111111</v>
      </c>
      <c r="I34" s="24">
        <v>37612.57499999999</v>
      </c>
      <c r="J34" s="24">
        <f t="shared" si="1"/>
        <v>3385.1317499999991</v>
      </c>
      <c r="K34" s="29" t="s">
        <v>89</v>
      </c>
      <c r="L34" s="29" t="s">
        <v>88</v>
      </c>
      <c r="M34" s="29" t="s">
        <v>88</v>
      </c>
      <c r="N34" s="29" t="s">
        <v>89</v>
      </c>
      <c r="O34" s="29" t="s">
        <v>89</v>
      </c>
      <c r="P34" s="29" t="s">
        <v>89</v>
      </c>
    </row>
    <row r="35" spans="1:16" ht="41.45" customHeight="1">
      <c r="A35" s="48"/>
      <c r="B35" s="29" t="s">
        <v>62</v>
      </c>
      <c r="C35" s="51"/>
      <c r="D35" s="13" t="s">
        <v>23</v>
      </c>
      <c r="E35" s="50"/>
      <c r="F35" s="49"/>
      <c r="G35" s="54"/>
      <c r="H35" s="33">
        <f>1/G34</f>
        <v>11.111111111111111</v>
      </c>
      <c r="I35" s="24">
        <v>43399.125</v>
      </c>
      <c r="J35" s="24">
        <f t="shared" si="1"/>
        <v>3905.9212500000003</v>
      </c>
      <c r="K35" s="29" t="s">
        <v>89</v>
      </c>
      <c r="L35" s="29" t="s">
        <v>88</v>
      </c>
      <c r="M35" s="29" t="s">
        <v>88</v>
      </c>
      <c r="N35" s="29" t="s">
        <v>88</v>
      </c>
      <c r="O35" s="29" t="s">
        <v>89</v>
      </c>
      <c r="P35" s="29" t="s">
        <v>89</v>
      </c>
    </row>
    <row r="36" spans="1:16" ht="51">
      <c r="A36" s="48">
        <v>22</v>
      </c>
      <c r="B36" s="29" t="s">
        <v>63</v>
      </c>
      <c r="C36" s="51"/>
      <c r="D36" s="13" t="s">
        <v>24</v>
      </c>
      <c r="E36" s="50" t="s">
        <v>33</v>
      </c>
      <c r="F36" s="49" t="s">
        <v>2</v>
      </c>
      <c r="G36" s="54">
        <f>0.3*0.3</f>
        <v>0.09</v>
      </c>
      <c r="H36" s="33">
        <f t="shared" si="0"/>
        <v>11.111111111111111</v>
      </c>
      <c r="I36" s="24">
        <v>43399.125</v>
      </c>
      <c r="J36" s="24">
        <f t="shared" si="1"/>
        <v>3905.9212500000003</v>
      </c>
      <c r="K36" s="29" t="s">
        <v>89</v>
      </c>
      <c r="L36" s="29" t="s">
        <v>88</v>
      </c>
      <c r="M36" s="29" t="s">
        <v>88</v>
      </c>
      <c r="N36" s="29" t="s">
        <v>89</v>
      </c>
      <c r="O36" s="29" t="s">
        <v>89</v>
      </c>
      <c r="P36" s="29" t="s">
        <v>89</v>
      </c>
    </row>
    <row r="37" spans="1:16" ht="28.5" customHeight="1">
      <c r="A37" s="48"/>
      <c r="B37" s="29" t="s">
        <v>64</v>
      </c>
      <c r="C37" s="51"/>
      <c r="D37" s="13" t="s">
        <v>23</v>
      </c>
      <c r="E37" s="50"/>
      <c r="F37" s="49"/>
      <c r="G37" s="54"/>
      <c r="H37" s="33">
        <f>1/G36</f>
        <v>11.111111111111111</v>
      </c>
      <c r="I37" s="24">
        <v>49185.675000000003</v>
      </c>
      <c r="J37" s="24">
        <f t="shared" si="1"/>
        <v>4426.7107500000002</v>
      </c>
      <c r="K37" s="29" t="s">
        <v>89</v>
      </c>
      <c r="L37" s="29" t="s">
        <v>88</v>
      </c>
      <c r="M37" s="29" t="s">
        <v>88</v>
      </c>
      <c r="N37" s="29" t="s">
        <v>88</v>
      </c>
      <c r="O37" s="29" t="s">
        <v>89</v>
      </c>
      <c r="P37" s="29" t="s">
        <v>89</v>
      </c>
    </row>
    <row r="38" spans="1:16" ht="51">
      <c r="A38" s="48">
        <v>23</v>
      </c>
      <c r="B38" s="29" t="s">
        <v>65</v>
      </c>
      <c r="C38" s="51"/>
      <c r="D38" s="13" t="s">
        <v>24</v>
      </c>
      <c r="E38" s="50" t="s">
        <v>33</v>
      </c>
      <c r="F38" s="49" t="s">
        <v>3</v>
      </c>
      <c r="G38" s="54">
        <f>0.32*0.264</f>
        <v>8.448E-2</v>
      </c>
      <c r="H38" s="33">
        <f t="shared" si="0"/>
        <v>11.837121212121213</v>
      </c>
      <c r="I38" s="24">
        <v>43399.125</v>
      </c>
      <c r="J38" s="24">
        <f t="shared" si="1"/>
        <v>3666.35808</v>
      </c>
      <c r="K38" s="29" t="s">
        <v>89</v>
      </c>
      <c r="L38" s="29" t="s">
        <v>88</v>
      </c>
      <c r="M38" s="29" t="s">
        <v>88</v>
      </c>
      <c r="N38" s="29" t="s">
        <v>89</v>
      </c>
      <c r="O38" s="29" t="s">
        <v>89</v>
      </c>
      <c r="P38" s="29" t="s">
        <v>89</v>
      </c>
    </row>
    <row r="39" spans="1:16" ht="40.700000000000003" customHeight="1">
      <c r="A39" s="48"/>
      <c r="B39" s="29" t="s">
        <v>66</v>
      </c>
      <c r="C39" s="51"/>
      <c r="D39" s="13" t="s">
        <v>23</v>
      </c>
      <c r="E39" s="50"/>
      <c r="F39" s="49"/>
      <c r="G39" s="54"/>
      <c r="H39" s="33">
        <f>1/G38</f>
        <v>11.837121212121213</v>
      </c>
      <c r="I39" s="24">
        <v>44556.434999999998</v>
      </c>
      <c r="J39" s="24">
        <f t="shared" si="1"/>
        <v>3764.1276287999995</v>
      </c>
      <c r="K39" s="29" t="s">
        <v>89</v>
      </c>
      <c r="L39" s="29" t="s">
        <v>88</v>
      </c>
      <c r="M39" s="29" t="s">
        <v>88</v>
      </c>
      <c r="N39" s="29" t="s">
        <v>88</v>
      </c>
      <c r="O39" s="29" t="s">
        <v>89</v>
      </c>
      <c r="P39" s="29" t="s">
        <v>89</v>
      </c>
    </row>
    <row r="40" spans="1:16" ht="78" customHeight="1">
      <c r="A40" s="3">
        <v>24</v>
      </c>
      <c r="B40" s="29" t="s">
        <v>67</v>
      </c>
      <c r="C40" s="2"/>
      <c r="D40" s="13" t="s">
        <v>25</v>
      </c>
      <c r="E40" s="12" t="s">
        <v>33</v>
      </c>
      <c r="F40" s="2" t="s">
        <v>4</v>
      </c>
      <c r="G40" s="21">
        <f>0.3*0.3</f>
        <v>0.09</v>
      </c>
      <c r="H40" s="33">
        <f t="shared" si="0"/>
        <v>11.111111111111111</v>
      </c>
      <c r="I40" s="24">
        <v>37612.57499999999</v>
      </c>
      <c r="J40" s="24">
        <f t="shared" si="1"/>
        <v>3385.1317499999991</v>
      </c>
      <c r="K40" s="29" t="s">
        <v>88</v>
      </c>
      <c r="L40" s="29" t="s">
        <v>88</v>
      </c>
      <c r="M40" s="29" t="s">
        <v>88</v>
      </c>
      <c r="N40" s="29" t="s">
        <v>88</v>
      </c>
      <c r="O40" s="29" t="s">
        <v>88</v>
      </c>
      <c r="P40" s="29" t="s">
        <v>88</v>
      </c>
    </row>
    <row r="41" spans="1:16" ht="78" customHeight="1">
      <c r="A41" s="3">
        <v>25</v>
      </c>
      <c r="B41" s="29" t="s">
        <v>68</v>
      </c>
      <c r="C41" s="27"/>
      <c r="D41" s="13" t="s">
        <v>26</v>
      </c>
      <c r="E41" s="12" t="s">
        <v>33</v>
      </c>
      <c r="F41" s="1" t="s">
        <v>5</v>
      </c>
      <c r="G41" s="20">
        <f>0.302*0.294</f>
        <v>8.8787999999999992E-2</v>
      </c>
      <c r="H41" s="33">
        <f t="shared" si="0"/>
        <v>11.262783258998965</v>
      </c>
      <c r="I41" s="24">
        <v>60758.774999999994</v>
      </c>
      <c r="J41" s="24">
        <f t="shared" si="1"/>
        <v>5394.650114699999</v>
      </c>
      <c r="K41" s="29" t="s">
        <v>88</v>
      </c>
      <c r="L41" s="29" t="s">
        <v>88</v>
      </c>
      <c r="M41" s="29" t="s">
        <v>88</v>
      </c>
      <c r="N41" s="29" t="s">
        <v>88</v>
      </c>
      <c r="O41" s="29" t="s">
        <v>88</v>
      </c>
      <c r="P41" s="29" t="s">
        <v>88</v>
      </c>
    </row>
    <row r="42" spans="1:16" ht="78" customHeight="1">
      <c r="A42" s="3">
        <v>26</v>
      </c>
      <c r="B42" s="29" t="s">
        <v>69</v>
      </c>
      <c r="C42" s="27"/>
      <c r="D42" s="13" t="s">
        <v>27</v>
      </c>
      <c r="E42" s="12" t="s">
        <v>33</v>
      </c>
      <c r="F42" s="1" t="s">
        <v>6</v>
      </c>
      <c r="G42" s="20">
        <f>0.374*0.376</f>
        <v>0.140624</v>
      </c>
      <c r="H42" s="33">
        <f t="shared" si="0"/>
        <v>7.1111616793719419</v>
      </c>
      <c r="I42" s="24">
        <v>52078.95</v>
      </c>
      <c r="J42" s="24">
        <f t="shared" si="1"/>
        <v>7323.5502648000001</v>
      </c>
      <c r="K42" s="29" t="s">
        <v>88</v>
      </c>
      <c r="L42" s="29" t="s">
        <v>88</v>
      </c>
      <c r="M42" s="29" t="s">
        <v>88</v>
      </c>
      <c r="N42" s="29" t="s">
        <v>88</v>
      </c>
      <c r="O42" s="29" t="s">
        <v>88</v>
      </c>
      <c r="P42" s="29" t="s">
        <v>88</v>
      </c>
    </row>
    <row r="43" spans="1:16" ht="78" customHeight="1">
      <c r="A43" s="3">
        <v>27</v>
      </c>
      <c r="B43" s="29" t="s">
        <v>70</v>
      </c>
      <c r="C43" s="27"/>
      <c r="D43" s="13" t="s">
        <v>25</v>
      </c>
      <c r="E43" s="12" t="s">
        <v>33</v>
      </c>
      <c r="F43" s="1" t="s">
        <v>7</v>
      </c>
      <c r="G43" s="20">
        <f>0.289*0.289</f>
        <v>8.3520999999999984E-2</v>
      </c>
      <c r="H43" s="33">
        <f t="shared" si="0"/>
        <v>11.973036721303627</v>
      </c>
      <c r="I43" s="24">
        <v>37612.57499999999</v>
      </c>
      <c r="J43" s="24">
        <f t="shared" si="1"/>
        <v>3141.4398765749984</v>
      </c>
      <c r="K43" s="29" t="s">
        <v>88</v>
      </c>
      <c r="L43" s="29" t="s">
        <v>88</v>
      </c>
      <c r="M43" s="29" t="s">
        <v>88</v>
      </c>
      <c r="N43" s="29" t="s">
        <v>88</v>
      </c>
      <c r="O43" s="29" t="s">
        <v>88</v>
      </c>
      <c r="P43" s="29" t="s">
        <v>88</v>
      </c>
    </row>
    <row r="44" spans="1:16" ht="51">
      <c r="A44" s="48">
        <v>28</v>
      </c>
      <c r="B44" s="29" t="s">
        <v>71</v>
      </c>
      <c r="C44" s="51"/>
      <c r="D44" s="13" t="s">
        <v>24</v>
      </c>
      <c r="E44" s="50" t="s">
        <v>33</v>
      </c>
      <c r="F44" s="52" t="s">
        <v>8</v>
      </c>
      <c r="G44" s="55">
        <f>0.402*0.298</f>
        <v>0.119796</v>
      </c>
      <c r="H44" s="33">
        <f t="shared" si="0"/>
        <v>8.3475241243447194</v>
      </c>
      <c r="I44" s="24">
        <v>62494.740000000005</v>
      </c>
      <c r="J44" s="24">
        <f t="shared" si="1"/>
        <v>7486.619873040001</v>
      </c>
      <c r="K44" s="29" t="s">
        <v>89</v>
      </c>
      <c r="L44" s="29" t="s">
        <v>88</v>
      </c>
      <c r="M44" s="29" t="s">
        <v>88</v>
      </c>
      <c r="N44" s="29" t="s">
        <v>89</v>
      </c>
      <c r="O44" s="29" t="s">
        <v>89</v>
      </c>
      <c r="P44" s="29" t="s">
        <v>89</v>
      </c>
    </row>
    <row r="45" spans="1:16" ht="39.6" customHeight="1">
      <c r="A45" s="48"/>
      <c r="B45" s="29" t="s">
        <v>72</v>
      </c>
      <c r="C45" s="51"/>
      <c r="D45" s="13" t="s">
        <v>23</v>
      </c>
      <c r="E45" s="50"/>
      <c r="F45" s="52"/>
      <c r="G45" s="55"/>
      <c r="H45" s="33">
        <f>1/G44</f>
        <v>8.3475241243447194</v>
      </c>
      <c r="I45" s="24">
        <v>69438.599999999977</v>
      </c>
      <c r="J45" s="24">
        <f t="shared" si="1"/>
        <v>8318.4665255999971</v>
      </c>
      <c r="K45" s="29" t="s">
        <v>89</v>
      </c>
      <c r="L45" s="29" t="s">
        <v>88</v>
      </c>
      <c r="M45" s="29" t="s">
        <v>88</v>
      </c>
      <c r="N45" s="29" t="s">
        <v>88</v>
      </c>
      <c r="O45" s="29" t="s">
        <v>89</v>
      </c>
      <c r="P45" s="29" t="s">
        <v>89</v>
      </c>
    </row>
    <row r="46" spans="1:16" ht="51">
      <c r="A46" s="48">
        <v>29</v>
      </c>
      <c r="B46" s="29" t="s">
        <v>73</v>
      </c>
      <c r="C46" s="51"/>
      <c r="D46" s="13" t="s">
        <v>24</v>
      </c>
      <c r="E46" s="50" t="s">
        <v>33</v>
      </c>
      <c r="F46" s="52" t="s">
        <v>9</v>
      </c>
      <c r="G46" s="54">
        <f>0.3*0.3</f>
        <v>0.09</v>
      </c>
      <c r="H46" s="33">
        <f t="shared" si="0"/>
        <v>11.111111111111111</v>
      </c>
      <c r="I46" s="24">
        <v>56708.19</v>
      </c>
      <c r="J46" s="24">
        <f t="shared" si="1"/>
        <v>5103.7371000000003</v>
      </c>
      <c r="K46" s="29" t="s">
        <v>89</v>
      </c>
      <c r="L46" s="29" t="s">
        <v>88</v>
      </c>
      <c r="M46" s="29" t="s">
        <v>88</v>
      </c>
      <c r="N46" s="29" t="s">
        <v>89</v>
      </c>
      <c r="O46" s="29" t="s">
        <v>89</v>
      </c>
      <c r="P46" s="29" t="s">
        <v>89</v>
      </c>
    </row>
    <row r="47" spans="1:16" ht="37.700000000000003" customHeight="1">
      <c r="A47" s="48"/>
      <c r="B47" s="29" t="s">
        <v>74</v>
      </c>
      <c r="C47" s="51"/>
      <c r="D47" s="13" t="s">
        <v>23</v>
      </c>
      <c r="E47" s="50"/>
      <c r="F47" s="52"/>
      <c r="G47" s="54"/>
      <c r="H47" s="33">
        <f>1/G46</f>
        <v>11.111111111111111</v>
      </c>
      <c r="I47" s="24">
        <v>62494.740000000005</v>
      </c>
      <c r="J47" s="24">
        <f t="shared" si="1"/>
        <v>5624.5266000000011</v>
      </c>
      <c r="K47" s="29" t="s">
        <v>89</v>
      </c>
      <c r="L47" s="29" t="s">
        <v>88</v>
      </c>
      <c r="M47" s="29" t="s">
        <v>88</v>
      </c>
      <c r="N47" s="29" t="s">
        <v>88</v>
      </c>
      <c r="O47" s="29" t="s">
        <v>89</v>
      </c>
      <c r="P47" s="29" t="s">
        <v>89</v>
      </c>
    </row>
    <row r="48" spans="1:16" ht="42.6" customHeight="1">
      <c r="A48" s="48">
        <v>30</v>
      </c>
      <c r="B48" s="29" t="s">
        <v>75</v>
      </c>
      <c r="C48" s="53"/>
      <c r="D48" s="13" t="s">
        <v>24</v>
      </c>
      <c r="E48" s="50" t="s">
        <v>33</v>
      </c>
      <c r="F48" s="52" t="s">
        <v>11</v>
      </c>
      <c r="G48" s="55">
        <f>0.3*0.313</f>
        <v>9.3899999999999997E-2</v>
      </c>
      <c r="H48" s="33">
        <f t="shared" si="0"/>
        <v>10.649627263045794</v>
      </c>
      <c r="I48" s="24">
        <v>69438.599999999977</v>
      </c>
      <c r="J48" s="24">
        <f t="shared" si="1"/>
        <v>6520.2845399999978</v>
      </c>
      <c r="K48" s="29" t="s">
        <v>89</v>
      </c>
      <c r="L48" s="29" t="s">
        <v>88</v>
      </c>
      <c r="M48" s="29" t="s">
        <v>88</v>
      </c>
      <c r="N48" s="29" t="s">
        <v>89</v>
      </c>
      <c r="O48" s="29" t="s">
        <v>89</v>
      </c>
      <c r="P48" s="29" t="s">
        <v>89</v>
      </c>
    </row>
    <row r="49" spans="1:16" ht="35.450000000000003" customHeight="1">
      <c r="A49" s="48"/>
      <c r="B49" s="29" t="s">
        <v>76</v>
      </c>
      <c r="C49" s="53"/>
      <c r="D49" s="13" t="s">
        <v>23</v>
      </c>
      <c r="E49" s="50"/>
      <c r="F49" s="52"/>
      <c r="G49" s="55"/>
      <c r="H49" s="33">
        <f>1/G48</f>
        <v>10.649627263045794</v>
      </c>
      <c r="I49" s="24">
        <v>78118.424999999988</v>
      </c>
      <c r="J49" s="24">
        <f t="shared" si="1"/>
        <v>7335.3201074999988</v>
      </c>
      <c r="K49" s="29" t="s">
        <v>89</v>
      </c>
      <c r="L49" s="29" t="s">
        <v>88</v>
      </c>
      <c r="M49" s="29" t="s">
        <v>88</v>
      </c>
      <c r="N49" s="29" t="s">
        <v>88</v>
      </c>
      <c r="O49" s="29" t="s">
        <v>89</v>
      </c>
      <c r="P49" s="29" t="s">
        <v>89</v>
      </c>
    </row>
    <row r="50" spans="1:16" ht="51">
      <c r="A50" s="48">
        <v>31</v>
      </c>
      <c r="B50" s="29" t="s">
        <v>77</v>
      </c>
      <c r="C50" s="51"/>
      <c r="D50" s="13" t="s">
        <v>24</v>
      </c>
      <c r="E50" s="50" t="s">
        <v>33</v>
      </c>
      <c r="F50" s="49" t="s">
        <v>1</v>
      </c>
      <c r="G50" s="54">
        <f>0.298*0.298</f>
        <v>8.8803999999999994E-2</v>
      </c>
      <c r="H50" s="33">
        <f t="shared" si="0"/>
        <v>11.260754020089186</v>
      </c>
      <c r="I50" s="24">
        <v>37612.57499999999</v>
      </c>
      <c r="J50" s="24">
        <f t="shared" si="1"/>
        <v>3340.147110299999</v>
      </c>
      <c r="K50" s="29" t="s">
        <v>89</v>
      </c>
      <c r="L50" s="29" t="s">
        <v>88</v>
      </c>
      <c r="M50" s="29" t="s">
        <v>88</v>
      </c>
      <c r="N50" s="29" t="s">
        <v>89</v>
      </c>
      <c r="O50" s="29" t="s">
        <v>89</v>
      </c>
      <c r="P50" s="29" t="s">
        <v>89</v>
      </c>
    </row>
    <row r="51" spans="1:16" ht="35.450000000000003" customHeight="1">
      <c r="A51" s="48"/>
      <c r="B51" s="29" t="s">
        <v>78</v>
      </c>
      <c r="C51" s="51"/>
      <c r="D51" s="13" t="s">
        <v>23</v>
      </c>
      <c r="E51" s="50"/>
      <c r="F51" s="49"/>
      <c r="G51" s="54"/>
      <c r="H51" s="33">
        <f>1/G50</f>
        <v>11.260754020089186</v>
      </c>
      <c r="I51" s="24">
        <v>41084.504999999997</v>
      </c>
      <c r="J51" s="24">
        <f t="shared" si="1"/>
        <v>3648.4683820199994</v>
      </c>
      <c r="K51" s="29" t="s">
        <v>89</v>
      </c>
      <c r="L51" s="29" t="s">
        <v>88</v>
      </c>
      <c r="M51" s="29" t="s">
        <v>88</v>
      </c>
      <c r="N51" s="29" t="s">
        <v>88</v>
      </c>
      <c r="O51" s="29" t="s">
        <v>89</v>
      </c>
      <c r="P51" s="29" t="s">
        <v>89</v>
      </c>
    </row>
    <row r="52" spans="1:16" ht="51">
      <c r="A52" s="48">
        <v>32</v>
      </c>
      <c r="B52" s="29" t="s">
        <v>79</v>
      </c>
      <c r="C52" s="51"/>
      <c r="D52" s="13" t="s">
        <v>24</v>
      </c>
      <c r="E52" s="50" t="s">
        <v>33</v>
      </c>
      <c r="F52" s="49" t="s">
        <v>1</v>
      </c>
      <c r="G52" s="54">
        <f>0.298*0.298</f>
        <v>8.8803999999999994E-2</v>
      </c>
      <c r="H52" s="33">
        <f t="shared" si="0"/>
        <v>11.260754020089186</v>
      </c>
      <c r="I52" s="24">
        <v>39348.54</v>
      </c>
      <c r="J52" s="24">
        <f t="shared" si="1"/>
        <v>3494.3077461600001</v>
      </c>
      <c r="K52" s="29" t="s">
        <v>89</v>
      </c>
      <c r="L52" s="29" t="s">
        <v>88</v>
      </c>
      <c r="M52" s="29" t="s">
        <v>88</v>
      </c>
      <c r="N52" s="29" t="s">
        <v>89</v>
      </c>
      <c r="O52" s="29" t="s">
        <v>89</v>
      </c>
      <c r="P52" s="29" t="s">
        <v>89</v>
      </c>
    </row>
    <row r="53" spans="1:16" ht="38.450000000000003" customHeight="1">
      <c r="A53" s="48"/>
      <c r="B53" s="29" t="s">
        <v>80</v>
      </c>
      <c r="C53" s="51"/>
      <c r="D53" s="13" t="s">
        <v>23</v>
      </c>
      <c r="E53" s="50"/>
      <c r="F53" s="49"/>
      <c r="G53" s="54"/>
      <c r="H53" s="33">
        <f>1/G52</f>
        <v>11.260754020089186</v>
      </c>
      <c r="I53" s="24">
        <v>43399.125</v>
      </c>
      <c r="J53" s="24">
        <f t="shared" si="1"/>
        <v>3854.0158964999996</v>
      </c>
      <c r="K53" s="29" t="s">
        <v>89</v>
      </c>
      <c r="L53" s="29" t="s">
        <v>88</v>
      </c>
      <c r="M53" s="29" t="s">
        <v>88</v>
      </c>
      <c r="N53" s="29" t="s">
        <v>88</v>
      </c>
      <c r="O53" s="29" t="s">
        <v>89</v>
      </c>
      <c r="P53" s="29" t="s">
        <v>89</v>
      </c>
    </row>
    <row r="54" spans="1:16" ht="70.5" customHeight="1">
      <c r="A54" s="3">
        <v>33</v>
      </c>
      <c r="B54" s="29" t="s">
        <v>81</v>
      </c>
      <c r="C54" s="25"/>
      <c r="D54" s="26" t="s">
        <v>24</v>
      </c>
      <c r="E54" s="12" t="s">
        <v>33</v>
      </c>
      <c r="F54" s="2" t="s">
        <v>38</v>
      </c>
      <c r="G54" s="21">
        <f>0.342*0.301</f>
        <v>0.10294200000000001</v>
      </c>
      <c r="H54" s="33">
        <f t="shared" si="0"/>
        <v>9.7142080006217082</v>
      </c>
      <c r="I54" s="24">
        <v>49185.675000000003</v>
      </c>
      <c r="J54" s="24">
        <f t="shared" si="1"/>
        <v>5063.2717558500008</v>
      </c>
      <c r="K54" s="29" t="s">
        <v>88</v>
      </c>
      <c r="L54" s="29" t="s">
        <v>88</v>
      </c>
      <c r="M54" s="29" t="s">
        <v>88</v>
      </c>
      <c r="N54" s="29" t="s">
        <v>88</v>
      </c>
      <c r="O54" s="29" t="s">
        <v>88</v>
      </c>
      <c r="P54" s="29" t="s">
        <v>88</v>
      </c>
    </row>
  </sheetData>
  <mergeCells count="51">
    <mergeCell ref="G52:G53"/>
    <mergeCell ref="G29:G30"/>
    <mergeCell ref="G31:G32"/>
    <mergeCell ref="G34:G35"/>
    <mergeCell ref="G36:G37"/>
    <mergeCell ref="G38:G39"/>
    <mergeCell ref="G44:G45"/>
    <mergeCell ref="G46:G47"/>
    <mergeCell ref="G48:G49"/>
    <mergeCell ref="G50:G51"/>
    <mergeCell ref="A52:A53"/>
    <mergeCell ref="A50:A51"/>
    <mergeCell ref="E31:E32"/>
    <mergeCell ref="E34:E35"/>
    <mergeCell ref="E36:E37"/>
    <mergeCell ref="E38:E39"/>
    <mergeCell ref="E44:E45"/>
    <mergeCell ref="E46:E47"/>
    <mergeCell ref="E48:E49"/>
    <mergeCell ref="E50:E51"/>
    <mergeCell ref="E52:E53"/>
    <mergeCell ref="C46:C47"/>
    <mergeCell ref="A44:A45"/>
    <mergeCell ref="A46:A47"/>
    <mergeCell ref="C48:C49"/>
    <mergeCell ref="A48:A49"/>
    <mergeCell ref="F50:F51"/>
    <mergeCell ref="F52:F53"/>
    <mergeCell ref="C50:C51"/>
    <mergeCell ref="C52:C53"/>
    <mergeCell ref="F34:F35"/>
    <mergeCell ref="F46:F47"/>
    <mergeCell ref="F48:F49"/>
    <mergeCell ref="C44:C45"/>
    <mergeCell ref="F44:F45"/>
    <mergeCell ref="C38:C39"/>
    <mergeCell ref="F36:F37"/>
    <mergeCell ref="F38:F39"/>
    <mergeCell ref="C36:C37"/>
    <mergeCell ref="A4:P4"/>
    <mergeCell ref="A36:A37"/>
    <mergeCell ref="A38:A39"/>
    <mergeCell ref="A34:A35"/>
    <mergeCell ref="A31:A32"/>
    <mergeCell ref="A29:A30"/>
    <mergeCell ref="F31:F32"/>
    <mergeCell ref="E29:E30"/>
    <mergeCell ref="C34:C35"/>
    <mergeCell ref="C29:C30"/>
    <mergeCell ref="F29:F30"/>
    <mergeCell ref="C31:C32"/>
  </mergeCells>
  <phoneticPr fontId="6" type="noConversion"/>
  <hyperlinks>
    <hyperlink ref="D9" r:id="rId1"/>
  </hyperlinks>
  <pageMargins left="0.74803149606299213" right="0.74803149606299213" top="0.39370078740157483" bottom="0.39370078740157483" header="0.51181102362204722" footer="0.51181102362204722"/>
  <pageSetup paperSize="9" scale="71" fitToHeight="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PepDim</cp:lastModifiedBy>
  <cp:lastPrinted>2026-05-18T09:28:18Z</cp:lastPrinted>
  <dcterms:created xsi:type="dcterms:W3CDTF">2024-02-28T06:19:00Z</dcterms:created>
  <dcterms:modified xsi:type="dcterms:W3CDTF">2026-05-18T09:44:46Z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F1212287258C42C6A97A3466DF47E65D_13</vt:lpwstr>
  </property>
</Properties>
</file>